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9D6CD841-3CC9-4094-88A5-5671D2D8B6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基本" sheetId="19" r:id="rId1"/>
    <sheet name="物理量" sheetId="22" r:id="rId2"/>
    <sheet name="改訂履歴" sheetId="18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22" l="1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20" i="22"/>
  <c r="Q18" i="22"/>
  <c r="P20" i="22"/>
  <c r="R20" i="22" s="1"/>
  <c r="L19" i="19"/>
  <c r="L20" i="19"/>
  <c r="L21" i="19"/>
  <c r="L22" i="19"/>
  <c r="L23" i="19"/>
  <c r="L24" i="19"/>
  <c r="L25" i="19"/>
  <c r="L26" i="19"/>
  <c r="L27" i="19"/>
  <c r="L18" i="19"/>
  <c r="K19" i="19"/>
  <c r="K20" i="19"/>
  <c r="K21" i="19"/>
  <c r="K22" i="19"/>
  <c r="K23" i="19"/>
  <c r="K24" i="19"/>
  <c r="K25" i="19"/>
  <c r="K26" i="19"/>
  <c r="K27" i="19"/>
  <c r="K18" i="19"/>
  <c r="H19" i="19"/>
  <c r="H20" i="19"/>
  <c r="H21" i="19"/>
  <c r="H22" i="19"/>
  <c r="H23" i="19"/>
  <c r="H24" i="19"/>
  <c r="H25" i="19"/>
  <c r="H26" i="19"/>
  <c r="H27" i="19"/>
  <c r="H18" i="19"/>
  <c r="J19" i="19"/>
  <c r="J20" i="19"/>
  <c r="J21" i="19"/>
  <c r="J22" i="19"/>
  <c r="J23" i="19"/>
  <c r="J24" i="19"/>
  <c r="J25" i="19"/>
  <c r="J26" i="19"/>
  <c r="J27" i="19"/>
  <c r="J18" i="19"/>
  <c r="G19" i="19"/>
  <c r="G20" i="19"/>
  <c r="G21" i="19"/>
  <c r="G22" i="19"/>
  <c r="G23" i="19"/>
  <c r="G24" i="19"/>
  <c r="G25" i="19"/>
  <c r="G26" i="19"/>
  <c r="G27" i="19"/>
  <c r="G18" i="19"/>
  <c r="F19" i="19"/>
  <c r="F20" i="19"/>
  <c r="F21" i="19"/>
  <c r="F22" i="19"/>
  <c r="F23" i="19"/>
  <c r="F24" i="19"/>
  <c r="F25" i="19"/>
  <c r="F26" i="19"/>
  <c r="F27" i="19"/>
  <c r="F18" i="19"/>
  <c r="I18" i="19" l="1"/>
  <c r="I23" i="19" l="1"/>
  <c r="I21" i="19" l="1"/>
  <c r="I25" i="19"/>
  <c r="I19" i="19"/>
  <c r="I20" i="19"/>
  <c r="I22" i="19"/>
  <c r="I24" i="19"/>
  <c r="I26" i="19"/>
  <c r="I27" i="19"/>
  <c r="E9" i="22"/>
  <c r="E6" i="22"/>
  <c r="E5" i="22"/>
  <c r="E13" i="22"/>
  <c r="E8" i="22"/>
  <c r="E10" i="22"/>
  <c r="E7" i="22"/>
  <c r="E11" i="22"/>
  <c r="E12" i="22"/>
  <c r="F18" i="22" l="1"/>
  <c r="G18" i="22"/>
  <c r="R19" i="22"/>
  <c r="J19" i="22"/>
  <c r="M19" i="22"/>
  <c r="M24" i="22" s="1"/>
  <c r="L19" i="22"/>
  <c r="K19" i="22"/>
  <c r="I19" i="22"/>
  <c r="I26" i="22" l="1"/>
  <c r="J26" i="22" s="1"/>
  <c r="K26" i="22" s="1"/>
  <c r="I34" i="22"/>
  <c r="J34" i="22" s="1"/>
  <c r="K34" i="22" s="1"/>
  <c r="I42" i="22"/>
  <c r="J42" i="22" s="1"/>
  <c r="K42" i="22" s="1"/>
  <c r="I33" i="22"/>
  <c r="J33" i="22" s="1"/>
  <c r="K33" i="22" s="1"/>
  <c r="I27" i="22"/>
  <c r="J27" i="22" s="1"/>
  <c r="K27" i="22" s="1"/>
  <c r="I35" i="22"/>
  <c r="J35" i="22" s="1"/>
  <c r="K35" i="22" s="1"/>
  <c r="I43" i="22"/>
  <c r="J43" i="22" s="1"/>
  <c r="K43" i="22" s="1"/>
  <c r="I44" i="22"/>
  <c r="J44" i="22" s="1"/>
  <c r="K44" i="22" s="1"/>
  <c r="I38" i="22"/>
  <c r="J38" i="22" s="1"/>
  <c r="K38" i="22" s="1"/>
  <c r="I31" i="22"/>
  <c r="J31" i="22" s="1"/>
  <c r="K31" i="22" s="1"/>
  <c r="I28" i="22"/>
  <c r="J28" i="22" s="1"/>
  <c r="K28" i="22" s="1"/>
  <c r="I36" i="22"/>
  <c r="J36" i="22" s="1"/>
  <c r="K36" i="22" s="1"/>
  <c r="I21" i="22"/>
  <c r="J21" i="22" s="1"/>
  <c r="K21" i="22" s="1"/>
  <c r="I29" i="22"/>
  <c r="J29" i="22" s="1"/>
  <c r="K29" i="22" s="1"/>
  <c r="I37" i="22"/>
  <c r="J37" i="22" s="1"/>
  <c r="K37" i="22" s="1"/>
  <c r="I20" i="22"/>
  <c r="J20" i="22" s="1"/>
  <c r="K20" i="22" s="1"/>
  <c r="I30" i="22"/>
  <c r="J30" i="22" s="1"/>
  <c r="K30" i="22" s="1"/>
  <c r="I23" i="22"/>
  <c r="J23" i="22" s="1"/>
  <c r="K23" i="22" s="1"/>
  <c r="I41" i="22"/>
  <c r="J41" i="22" s="1"/>
  <c r="K41" i="22" s="1"/>
  <c r="I22" i="22"/>
  <c r="J22" i="22" s="1"/>
  <c r="K22" i="22" s="1"/>
  <c r="I39" i="22"/>
  <c r="J39" i="22" s="1"/>
  <c r="K39" i="22" s="1"/>
  <c r="I25" i="22"/>
  <c r="J25" i="22" s="1"/>
  <c r="K25" i="22" s="1"/>
  <c r="I24" i="22"/>
  <c r="J24" i="22" s="1"/>
  <c r="K24" i="22" s="1"/>
  <c r="I32" i="22"/>
  <c r="J32" i="22" s="1"/>
  <c r="K32" i="22" s="1"/>
  <c r="I40" i="22"/>
  <c r="J40" i="22" s="1"/>
  <c r="K40" i="22" s="1"/>
  <c r="L27" i="22"/>
  <c r="L35" i="22"/>
  <c r="L43" i="22"/>
  <c r="L28" i="22"/>
  <c r="L36" i="22"/>
  <c r="L44" i="22"/>
  <c r="L21" i="22"/>
  <c r="L29" i="22"/>
  <c r="L37" i="22"/>
  <c r="L20" i="22"/>
  <c r="L22" i="22"/>
  <c r="L30" i="22"/>
  <c r="L38" i="22"/>
  <c r="L23" i="22"/>
  <c r="L31" i="22"/>
  <c r="L39" i="22"/>
  <c r="L42" i="22"/>
  <c r="L24" i="22"/>
  <c r="L32" i="22"/>
  <c r="L40" i="22"/>
  <c r="L34" i="22"/>
  <c r="L25" i="22"/>
  <c r="L33" i="22"/>
  <c r="L41" i="22"/>
  <c r="L26" i="22"/>
  <c r="P19" i="22"/>
  <c r="N19" i="22"/>
  <c r="N28" i="22" l="1"/>
  <c r="N36" i="22"/>
  <c r="N44" i="22"/>
  <c r="N21" i="22"/>
  <c r="N29" i="22"/>
  <c r="N37" i="22"/>
  <c r="N20" i="22"/>
  <c r="N27" i="22"/>
  <c r="N22" i="22"/>
  <c r="N30" i="22"/>
  <c r="N38" i="22"/>
  <c r="N43" i="22"/>
  <c r="N23" i="22"/>
  <c r="N31" i="22"/>
  <c r="N39" i="22"/>
  <c r="N35" i="22"/>
  <c r="N24" i="22"/>
  <c r="N32" i="22"/>
  <c r="N40" i="22"/>
  <c r="N25" i="22"/>
  <c r="N33" i="22"/>
  <c r="N41" i="22"/>
  <c r="N26" i="22"/>
  <c r="N34" i="22"/>
  <c r="N42" i="22"/>
  <c r="M38" i="22"/>
  <c r="M43" i="22"/>
  <c r="M35" i="22"/>
  <c r="M44" i="22"/>
  <c r="M37" i="22"/>
  <c r="M31" i="22"/>
  <c r="M41" i="22"/>
  <c r="M34" i="22"/>
  <c r="M28" i="22"/>
  <c r="M23" i="22"/>
  <c r="M33" i="22"/>
  <c r="M30" i="22"/>
  <c r="M42" i="22"/>
  <c r="M25" i="22"/>
  <c r="M29" i="22"/>
  <c r="M27" i="22"/>
  <c r="M40" i="22"/>
  <c r="P21" i="22"/>
  <c r="R21" i="22" s="1"/>
  <c r="P29" i="22"/>
  <c r="R29" i="22" s="1"/>
  <c r="P37" i="22"/>
  <c r="R37" i="22" s="1"/>
  <c r="P22" i="22"/>
  <c r="R22" i="22" s="1"/>
  <c r="P30" i="22"/>
  <c r="R30" i="22" s="1"/>
  <c r="P38" i="22"/>
  <c r="R38" i="22" s="1"/>
  <c r="P26" i="22"/>
  <c r="R26" i="22" s="1"/>
  <c r="P23" i="22"/>
  <c r="R23" i="22" s="1"/>
  <c r="P31" i="22"/>
  <c r="R31" i="22" s="1"/>
  <c r="P39" i="22"/>
  <c r="R39" i="22" s="1"/>
  <c r="P42" i="22"/>
  <c r="R42" i="22" s="1"/>
  <c r="P44" i="22"/>
  <c r="R44" i="22" s="1"/>
  <c r="P24" i="22"/>
  <c r="R24" i="22" s="1"/>
  <c r="P32" i="22"/>
  <c r="R32" i="22" s="1"/>
  <c r="P40" i="22"/>
  <c r="R40" i="22" s="1"/>
  <c r="P34" i="22"/>
  <c r="R34" i="22" s="1"/>
  <c r="P36" i="22"/>
  <c r="R36" i="22" s="1"/>
  <c r="P25" i="22"/>
  <c r="R25" i="22" s="1"/>
  <c r="P33" i="22"/>
  <c r="R33" i="22" s="1"/>
  <c r="P41" i="22"/>
  <c r="R41" i="22" s="1"/>
  <c r="P27" i="22"/>
  <c r="R27" i="22" s="1"/>
  <c r="P35" i="22"/>
  <c r="R35" i="22" s="1"/>
  <c r="P43" i="22"/>
  <c r="R43" i="22" s="1"/>
  <c r="P28" i="22"/>
  <c r="R28" i="22" s="1"/>
  <c r="M36" i="22"/>
  <c r="M22" i="22"/>
  <c r="M26" i="22"/>
  <c r="M39" i="22"/>
  <c r="M32" i="22"/>
  <c r="M21" i="22"/>
  <c r="M20" i="22"/>
  <c r="R18" i="22"/>
  <c r="P18" i="22"/>
  <c r="L18" i="22"/>
  <c r="N18" i="22"/>
  <c r="I18" i="22"/>
  <c r="O18" i="22" l="1"/>
  <c r="H18" i="22" l="1"/>
  <c r="M18" i="22"/>
  <c r="K18" i="22"/>
  <c r="J18" i="22"/>
</calcChain>
</file>

<file path=xl/sharedStrings.xml><?xml version="1.0" encoding="utf-8"?>
<sst xmlns="http://schemas.openxmlformats.org/spreadsheetml/2006/main" count="76" uniqueCount="51">
  <si>
    <t>内容</t>
    <rPh sb="0" eb="2">
      <t>ナイヨウ</t>
    </rPh>
    <phoneticPr fontId="1"/>
  </si>
  <si>
    <t>公開日</t>
    <rPh sb="0" eb="3">
      <t>コウカイビ</t>
    </rPh>
    <phoneticPr fontId="1"/>
  </si>
  <si>
    <t>ver</t>
    <phoneticPr fontId="1"/>
  </si>
  <si>
    <t>メモ</t>
    <phoneticPr fontId="1"/>
  </si>
  <si>
    <t>体積(V)</t>
    <phoneticPr fontId="1"/>
  </si>
  <si>
    <t>表面積(S)</t>
    <phoneticPr fontId="1"/>
  </si>
  <si>
    <t>No.</t>
    <phoneticPr fontId="1"/>
  </si>
  <si>
    <t>1.0.0</t>
    <phoneticPr fontId="1"/>
  </si>
  <si>
    <t>新規作成</t>
    <rPh sb="0" eb="2">
      <t>シンキ</t>
    </rPh>
    <rPh sb="2" eb="4">
      <t>サクセイ</t>
    </rPh>
    <phoneticPr fontId="1"/>
  </si>
  <si>
    <t>表面積:体積比
(S/V)</t>
    <rPh sb="0" eb="1">
      <t>ヒョウ</t>
    </rPh>
    <rPh sb="1" eb="3">
      <t>メンセキ</t>
    </rPh>
    <rPh sb="6" eb="7">
      <t>ヒ</t>
    </rPh>
    <phoneticPr fontId="1"/>
  </si>
  <si>
    <t>単位</t>
    <rPh sb="0" eb="2">
      <t>タンイ</t>
    </rPh>
    <phoneticPr fontId="1"/>
  </si>
  <si>
    <t>項目</t>
    <rPh sb="0" eb="2">
      <t>コウモク</t>
    </rPh>
    <phoneticPr fontId="1"/>
  </si>
  <si>
    <t>質量</t>
    <rPh sb="0" eb="2">
      <t>シツリョウ</t>
    </rPh>
    <phoneticPr fontId="1"/>
  </si>
  <si>
    <t>長さ</t>
    <rPh sb="0" eb="1">
      <t>ナガ</t>
    </rPh>
    <phoneticPr fontId="1"/>
  </si>
  <si>
    <t>密度</t>
    <rPh sb="0" eb="2">
      <t>ミツド</t>
    </rPh>
    <phoneticPr fontId="1"/>
  </si>
  <si>
    <t>表面積:体積比(S/V)</t>
    <rPh sb="0" eb="1">
      <t>ヒョウ</t>
    </rPh>
    <rPh sb="1" eb="3">
      <t>メンセキ</t>
    </rPh>
    <rPh sb="6" eb="7">
      <t>ヒ</t>
    </rPh>
    <phoneticPr fontId="1"/>
  </si>
  <si>
    <t>圧力</t>
    <rPh sb="0" eb="2">
      <t>アツリョク</t>
    </rPh>
    <phoneticPr fontId="1"/>
  </si>
  <si>
    <t>重量</t>
    <rPh sb="0" eb="2">
      <t>ジュウリョウ</t>
    </rPh>
    <phoneticPr fontId="1"/>
  </si>
  <si>
    <t>体積</t>
    <rPh sb="0" eb="2">
      <t>タイセキ</t>
    </rPh>
    <phoneticPr fontId="1"/>
  </si>
  <si>
    <t>面積</t>
    <rPh sb="0" eb="2">
      <t>メンセキ</t>
    </rPh>
    <phoneticPr fontId="1"/>
  </si>
  <si>
    <t>S/V</t>
    <phoneticPr fontId="1"/>
  </si>
  <si>
    <t>換算なし</t>
    <rPh sb="0" eb="2">
      <t>カンザン</t>
    </rPh>
    <phoneticPr fontId="1"/>
  </si>
  <si>
    <t>m^3</t>
    <phoneticPr fontId="1"/>
  </si>
  <si>
    <t>g</t>
  </si>
  <si>
    <t>g</t>
    <phoneticPr fontId="1"/>
  </si>
  <si>
    <t>Pa</t>
    <phoneticPr fontId="1"/>
  </si>
  <si>
    <t>m</t>
    <phoneticPr fontId="1"/>
  </si>
  <si>
    <t>m^2</t>
    <phoneticPr fontId="1"/>
  </si>
  <si>
    <t>c</t>
    <phoneticPr fontId="1"/>
  </si>
  <si>
    <t>m^-1</t>
  </si>
  <si>
    <t>N</t>
    <phoneticPr fontId="1"/>
  </si>
  <si>
    <t>L</t>
    <phoneticPr fontId="1"/>
  </si>
  <si>
    <t>物理量</t>
    <rPh sb="0" eb="2">
      <t>ブツリ</t>
    </rPh>
    <rPh sb="2" eb="3">
      <t>リョウ</t>
    </rPh>
    <phoneticPr fontId="1"/>
  </si>
  <si>
    <t>出力単位</t>
    <rPh sb="0" eb="2">
      <t>シュツリョク</t>
    </rPh>
    <rPh sb="2" eb="4">
      <t>タンイ</t>
    </rPh>
    <phoneticPr fontId="1"/>
  </si>
  <si>
    <t>入力単位</t>
    <rPh sb="0" eb="2">
      <t>ニュウリョク</t>
    </rPh>
    <rPh sb="2" eb="4">
      <t>タンイ</t>
    </rPh>
    <phoneticPr fontId="1"/>
  </si>
  <si>
    <t>接頭</t>
    <rPh sb="0" eb="2">
      <t>セットウ</t>
    </rPh>
    <phoneticPr fontId="1"/>
  </si>
  <si>
    <t>Copyright © 2020 黒い箱の中 All Rights Reserved.</t>
    <phoneticPr fontId="1"/>
  </si>
  <si>
    <t>高さ(h)</t>
    <rPh sb="0" eb="1">
      <t>タカ</t>
    </rPh>
    <phoneticPr fontId="1"/>
  </si>
  <si>
    <t>m</t>
    <phoneticPr fontId="1"/>
  </si>
  <si>
    <t>直円柱計算機</t>
    <rPh sb="0" eb="1">
      <t>チョク</t>
    </rPh>
    <rPh sb="1" eb="3">
      <t>エンチュウ</t>
    </rPh>
    <rPh sb="3" eb="6">
      <t>ケイサンキ</t>
    </rPh>
    <phoneticPr fontId="1"/>
  </si>
  <si>
    <t>半径(r)</t>
    <rPh sb="0" eb="2">
      <t>ハンケイ</t>
    </rPh>
    <phoneticPr fontId="1"/>
  </si>
  <si>
    <t>円周(l)</t>
    <rPh sb="0" eb="2">
      <t>エンシュウ</t>
    </rPh>
    <phoneticPr fontId="1"/>
  </si>
  <si>
    <t>対角線(F2.d)</t>
    <rPh sb="0" eb="3">
      <t>タイカクセン</t>
    </rPh>
    <phoneticPr fontId="1"/>
  </si>
  <si>
    <t>面積(F1.A)</t>
    <rPh sb="0" eb="2">
      <t>メンセキ</t>
    </rPh>
    <phoneticPr fontId="1"/>
  </si>
  <si>
    <t>面積(F2.A)</t>
    <rPh sb="0" eb="2">
      <t>メンセキ</t>
    </rPh>
    <phoneticPr fontId="1"/>
  </si>
  <si>
    <t>直円柱物理量計算機</t>
    <rPh sb="0" eb="1">
      <t>チョク</t>
    </rPh>
    <rPh sb="1" eb="3">
      <t>エンチュウ</t>
    </rPh>
    <rPh sb="3" eb="5">
      <t>ブツリ</t>
    </rPh>
    <rPh sb="5" eb="6">
      <t>リョウ</t>
    </rPh>
    <rPh sb="6" eb="9">
      <t>ケイサンキ</t>
    </rPh>
    <phoneticPr fontId="1"/>
  </si>
  <si>
    <t>圧力(F1.A)</t>
    <rPh sb="0" eb="2">
      <t>アツリョク</t>
    </rPh>
    <phoneticPr fontId="1"/>
  </si>
  <si>
    <t>直円柱</t>
    <rPh sb="0" eb="1">
      <t>チョク</t>
    </rPh>
    <rPh sb="1" eb="3">
      <t>エンチュウ</t>
    </rPh>
    <phoneticPr fontId="1"/>
  </si>
  <si>
    <t>底面(F1)</t>
    <rPh sb="0" eb="2">
      <t>テイメン</t>
    </rPh>
    <phoneticPr fontId="1"/>
  </si>
  <si>
    <t>直円柱</t>
    <rPh sb="0" eb="3">
      <t>チョクエンチュウ</t>
    </rPh>
    <phoneticPr fontId="1"/>
  </si>
  <si>
    <t>側面展開図(F2)</t>
    <rPh sb="0" eb="2">
      <t>ソクメン</t>
    </rPh>
    <rPh sb="2" eb="5">
      <t>テンカイズ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</si>
</sst>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yyyy&quot;年&quot;mm&quot;月&quot;dd&quot;日&quot;;@"/>
    <numFmt numFmtId="178" formatCode="0.000"/>
    <numFmt numFmtId="179" formatCode="0.E+00"/>
  </numFmts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76" fontId="0" fillId="0" borderId="0" xfId="0" applyNumberFormat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/>
    <xf numFmtId="0" fontId="0" fillId="2" borderId="3" xfId="0" applyFill="1" applyBorder="1" applyAlignment="1" applyProtection="1">
      <alignment horizontal="center" vertical="center"/>
      <protection locked="0"/>
    </xf>
    <xf numFmtId="178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78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2" xfId="0" applyBorder="1" applyAlignment="1" applyProtection="1">
      <alignment horizontal="center" vertical="center"/>
    </xf>
    <xf numFmtId="178" fontId="0" fillId="0" borderId="3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horizontal="left" vertical="center" shrinkToFit="1"/>
      <protection locked="0"/>
    </xf>
    <xf numFmtId="178" fontId="0" fillId="0" borderId="3" xfId="0" applyNumberForma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horizontal="right" vertical="center" shrinkToFit="1"/>
      <protection locked="0"/>
    </xf>
    <xf numFmtId="0" fontId="0" fillId="2" borderId="10" xfId="0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shrinkToFit="1"/>
    </xf>
    <xf numFmtId="0" fontId="0" fillId="0" borderId="0" xfId="0" applyAlignment="1" applyProtection="1">
      <alignment horizontal="center" shrinkToFit="1"/>
    </xf>
    <xf numFmtId="0" fontId="0" fillId="3" borderId="4" xfId="0" applyFill="1" applyBorder="1" applyAlignment="1" applyProtection="1">
      <alignment horizontal="center" vertical="center" shrinkToFit="1"/>
    </xf>
    <xf numFmtId="0" fontId="0" fillId="3" borderId="15" xfId="0" applyFill="1" applyBorder="1" applyAlignment="1" applyProtection="1">
      <alignment horizontal="center" vertical="center" shrinkToFit="1"/>
    </xf>
    <xf numFmtId="0" fontId="0" fillId="3" borderId="7" xfId="0" applyFill="1" applyBorder="1" applyAlignment="1" applyProtection="1">
      <alignment horizontal="center" vertical="center" shrinkToFit="1"/>
    </xf>
    <xf numFmtId="0" fontId="0" fillId="3" borderId="16" xfId="0" applyFill="1" applyBorder="1" applyAlignment="1" applyProtection="1">
      <alignment horizontal="center" vertical="center" shrinkToFit="1"/>
    </xf>
    <xf numFmtId="179" fontId="0" fillId="3" borderId="8" xfId="0" applyNumberFormat="1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178" fontId="0" fillId="2" borderId="3" xfId="0" applyNumberForma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20" xfId="0" applyFill="1" applyBorder="1" applyAlignment="1" applyProtection="1">
      <alignment horizontal="left" vertical="center" shrinkToFit="1"/>
      <protection locked="0"/>
    </xf>
    <xf numFmtId="0" fontId="0" fillId="2" borderId="22" xfId="0" applyFill="1" applyBorder="1" applyAlignment="1" applyProtection="1">
      <alignment horizontal="left" vertical="center" shrinkToFit="1"/>
      <protection locked="0"/>
    </xf>
    <xf numFmtId="0" fontId="0" fillId="2" borderId="19" xfId="0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left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6FF9D"/>
      <color rgb="FFE0B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4</xdr:col>
      <xdr:colOff>533780</xdr:colOff>
      <xdr:row>13</xdr:row>
      <xdr:rowOff>124240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7AF590E-579B-4D1C-9EC0-91A2C8F67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47650"/>
          <a:ext cx="2724530" cy="2972215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1</xdr:row>
      <xdr:rowOff>9525</xdr:rowOff>
    </xdr:from>
    <xdr:to>
      <xdr:col>7</xdr:col>
      <xdr:colOff>66928</xdr:colOff>
      <xdr:row>7</xdr:row>
      <xdr:rowOff>228830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A2C7AE0-4492-47EB-A16A-4E425A080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247650"/>
          <a:ext cx="1810003" cy="1648055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0</xdr:row>
      <xdr:rowOff>228600</xdr:rowOff>
    </xdr:from>
    <xdr:to>
      <xdr:col>11</xdr:col>
      <xdr:colOff>838831</xdr:colOff>
      <xdr:row>11</xdr:row>
      <xdr:rowOff>95597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2641368-4F56-42E4-B1F7-48ECE360E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28600"/>
          <a:ext cx="4525006" cy="24863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9525</xdr:rowOff>
    </xdr:from>
    <xdr:to>
      <xdr:col>9</xdr:col>
      <xdr:colOff>295655</xdr:colOff>
      <xdr:row>13</xdr:row>
      <xdr:rowOff>124240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1B3742B-8D03-4E56-93F2-16FACFF95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47650"/>
          <a:ext cx="2724530" cy="2972215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485775</xdr:colOff>
      <xdr:row>1</xdr:row>
      <xdr:rowOff>9525</xdr:rowOff>
    </xdr:from>
    <xdr:to>
      <xdr:col>11</xdr:col>
      <xdr:colOff>676528</xdr:colOff>
      <xdr:row>7</xdr:row>
      <xdr:rowOff>228830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3BEC1E5-8B2F-4915-ABB2-68B45E6BE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247650"/>
          <a:ext cx="1810003" cy="1648055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0</xdr:row>
      <xdr:rowOff>228600</xdr:rowOff>
    </xdr:from>
    <xdr:to>
      <xdr:col>17</xdr:col>
      <xdr:colOff>514981</xdr:colOff>
      <xdr:row>11</xdr:row>
      <xdr:rowOff>95597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D6BE717D-F00F-46C1-943B-E198385BF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228600"/>
          <a:ext cx="4525006" cy="2486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4A19-B39A-494F-A9E1-372F27078A5A}">
  <dimension ref="B1:L27"/>
  <sheetViews>
    <sheetView tabSelected="1" workbookViewId="0">
      <selection activeCell="D18" sqref="D18"/>
    </sheetView>
  </sheetViews>
  <sheetFormatPr defaultRowHeight="18.75"/>
  <cols>
    <col min="1" max="1" width="3.125" style="10" customWidth="1"/>
    <col min="2" max="2" width="4.375" style="10" bestFit="1" customWidth="1"/>
    <col min="3" max="3" width="13.875" style="10" customWidth="1"/>
    <col min="4" max="6" width="10.875" style="10" customWidth="1"/>
    <col min="7" max="8" width="10.625" style="10" customWidth="1"/>
    <col min="9" max="11" width="13.625" style="10" bestFit="1" customWidth="1"/>
    <col min="12" max="12" width="11.5" style="10" bestFit="1" customWidth="1"/>
    <col min="13" max="13" width="10.625" style="10" customWidth="1"/>
    <col min="14" max="14" width="10.875" style="10" customWidth="1"/>
    <col min="15" max="15" width="14.625" style="10" customWidth="1"/>
    <col min="16" max="20" width="12.625" style="10" customWidth="1"/>
    <col min="21" max="23" width="9" style="10"/>
    <col min="24" max="24" width="3.75" style="10" customWidth="1"/>
    <col min="25" max="25" width="4.375" style="10" bestFit="1" customWidth="1"/>
    <col min="26" max="30" width="9" style="10"/>
    <col min="31" max="31" width="3.125" style="10" customWidth="1"/>
    <col min="32" max="16384" width="9" style="10"/>
  </cols>
  <sheetData>
    <row r="1" spans="2:12">
      <c r="B1" s="10" t="s">
        <v>36</v>
      </c>
    </row>
    <row r="15" spans="2:12">
      <c r="B15" s="10" t="s">
        <v>39</v>
      </c>
    </row>
    <row r="16" spans="2:12">
      <c r="B16" s="37" t="s">
        <v>6</v>
      </c>
      <c r="C16" s="37" t="s">
        <v>3</v>
      </c>
      <c r="D16" s="39" t="s">
        <v>49</v>
      </c>
      <c r="E16" s="39"/>
      <c r="F16" s="39"/>
      <c r="G16" s="39"/>
      <c r="H16" s="39"/>
      <c r="I16" s="39"/>
      <c r="J16" s="55" t="s">
        <v>48</v>
      </c>
      <c r="K16" s="39" t="s">
        <v>50</v>
      </c>
      <c r="L16" s="39"/>
    </row>
    <row r="17" spans="2:12" ht="39" customHeight="1" thickBot="1">
      <c r="B17" s="38"/>
      <c r="C17" s="38"/>
      <c r="D17" s="11" t="s">
        <v>40</v>
      </c>
      <c r="E17" s="11" t="s">
        <v>37</v>
      </c>
      <c r="F17" s="11" t="s">
        <v>5</v>
      </c>
      <c r="G17" s="11" t="s">
        <v>4</v>
      </c>
      <c r="H17" s="36" t="s">
        <v>41</v>
      </c>
      <c r="I17" s="13" t="s">
        <v>9</v>
      </c>
      <c r="J17" s="11" t="s">
        <v>43</v>
      </c>
      <c r="K17" s="11" t="s">
        <v>44</v>
      </c>
      <c r="L17" s="11" t="s">
        <v>42</v>
      </c>
    </row>
    <row r="18" spans="2:12" ht="19.5" thickTop="1">
      <c r="B18" s="6">
        <v>1</v>
      </c>
      <c r="C18" s="6"/>
      <c r="D18" s="7">
        <v>1</v>
      </c>
      <c r="E18" s="7">
        <v>2</v>
      </c>
      <c r="F18" s="12">
        <f>(2*PI()*D18)*(D18+E18)</f>
        <v>18.849555921538759</v>
      </c>
      <c r="G18" s="12">
        <f>PI()*D18^2*E18</f>
        <v>6.2831853071795862</v>
      </c>
      <c r="H18" s="12">
        <f>2*PI()*D18</f>
        <v>6.2831853071795862</v>
      </c>
      <c r="I18" s="12">
        <f>F18/G18</f>
        <v>3</v>
      </c>
      <c r="J18" s="12">
        <f>PI()*D18^2</f>
        <v>3.1415926535897931</v>
      </c>
      <c r="K18" s="12">
        <f>2*PI()*D18*E18</f>
        <v>12.566370614359172</v>
      </c>
      <c r="L18" s="12">
        <f>(H18^2+E18^2)^0.5</f>
        <v>6.5938166189512302</v>
      </c>
    </row>
    <row r="19" spans="2:12">
      <c r="B19" s="8">
        <v>2</v>
      </c>
      <c r="C19" s="8"/>
      <c r="D19" s="9">
        <v>1.5</v>
      </c>
      <c r="E19" s="7">
        <v>2.5</v>
      </c>
      <c r="F19" s="12">
        <f t="shared" ref="F19:F27" si="0">(2*PI()*D19)*(D19+E19)</f>
        <v>37.699111843077517</v>
      </c>
      <c r="G19" s="12">
        <f t="shared" ref="G19:G27" si="1">PI()*D19^2*E19</f>
        <v>17.671458676442587</v>
      </c>
      <c r="H19" s="12">
        <f t="shared" ref="H19:H27" si="2">2*PI()*D19</f>
        <v>9.4247779607693793</v>
      </c>
      <c r="I19" s="12">
        <f t="shared" ref="I19:I27" si="3">F19/G19</f>
        <v>2.1333333333333333</v>
      </c>
      <c r="J19" s="12">
        <f t="shared" ref="J19:J27" si="4">PI()*D19^2</f>
        <v>7.0685834705770345</v>
      </c>
      <c r="K19" s="12">
        <f t="shared" ref="K19:K27" si="5">2*PI()*D19*E19</f>
        <v>23.561944901923447</v>
      </c>
      <c r="L19" s="12">
        <f t="shared" ref="L19:L27" si="6">(H19^2+E19^2)^0.5</f>
        <v>9.750714825580955</v>
      </c>
    </row>
    <row r="20" spans="2:12">
      <c r="B20" s="8">
        <v>3</v>
      </c>
      <c r="C20" s="8"/>
      <c r="D20" s="7">
        <v>2</v>
      </c>
      <c r="E20" s="7">
        <v>3</v>
      </c>
      <c r="F20" s="12">
        <f t="shared" si="0"/>
        <v>62.831853071795862</v>
      </c>
      <c r="G20" s="12">
        <f t="shared" si="1"/>
        <v>37.699111843077517</v>
      </c>
      <c r="H20" s="12">
        <f t="shared" si="2"/>
        <v>12.566370614359172</v>
      </c>
      <c r="I20" s="12">
        <f t="shared" si="3"/>
        <v>1.6666666666666667</v>
      </c>
      <c r="J20" s="12">
        <f t="shared" si="4"/>
        <v>12.566370614359172</v>
      </c>
      <c r="K20" s="12">
        <f t="shared" si="5"/>
        <v>37.699111843077517</v>
      </c>
      <c r="L20" s="12">
        <f t="shared" si="6"/>
        <v>12.919507359703378</v>
      </c>
    </row>
    <row r="21" spans="2:12">
      <c r="B21" s="8">
        <v>4</v>
      </c>
      <c r="C21" s="8"/>
      <c r="D21" s="9">
        <v>2.5</v>
      </c>
      <c r="E21" s="7">
        <v>3.5</v>
      </c>
      <c r="F21" s="12">
        <f t="shared" si="0"/>
        <v>94.247779607693786</v>
      </c>
      <c r="G21" s="12">
        <f t="shared" si="1"/>
        <v>68.722339297276733</v>
      </c>
      <c r="H21" s="12">
        <f t="shared" si="2"/>
        <v>15.707963267948966</v>
      </c>
      <c r="I21" s="12">
        <f t="shared" si="3"/>
        <v>1.3714285714285712</v>
      </c>
      <c r="J21" s="12">
        <f t="shared" si="4"/>
        <v>19.634954084936208</v>
      </c>
      <c r="K21" s="12">
        <f t="shared" si="5"/>
        <v>54.977871437821378</v>
      </c>
      <c r="L21" s="12">
        <f t="shared" si="6"/>
        <v>16.093169669994595</v>
      </c>
    </row>
    <row r="22" spans="2:12">
      <c r="B22" s="8">
        <v>5</v>
      </c>
      <c r="C22" s="8"/>
      <c r="D22" s="7">
        <v>3</v>
      </c>
      <c r="E22" s="7">
        <v>4</v>
      </c>
      <c r="F22" s="12">
        <f t="shared" si="0"/>
        <v>131.94689145077132</v>
      </c>
      <c r="G22" s="12">
        <f t="shared" si="1"/>
        <v>113.09733552923255</v>
      </c>
      <c r="H22" s="12">
        <f t="shared" si="2"/>
        <v>18.849555921538759</v>
      </c>
      <c r="I22" s="12">
        <f t="shared" si="3"/>
        <v>1.1666666666666667</v>
      </c>
      <c r="J22" s="12">
        <f t="shared" si="4"/>
        <v>28.274333882308138</v>
      </c>
      <c r="K22" s="12">
        <f t="shared" si="5"/>
        <v>75.398223686155035</v>
      </c>
      <c r="L22" s="12">
        <f t="shared" si="6"/>
        <v>19.269295743208076</v>
      </c>
    </row>
    <row r="23" spans="2:12">
      <c r="B23" s="8">
        <v>6</v>
      </c>
      <c r="C23" s="8"/>
      <c r="D23" s="9"/>
      <c r="E23" s="7"/>
      <c r="F23" s="12">
        <f t="shared" si="0"/>
        <v>0</v>
      </c>
      <c r="G23" s="12">
        <f t="shared" si="1"/>
        <v>0</v>
      </c>
      <c r="H23" s="12">
        <f t="shared" si="2"/>
        <v>0</v>
      </c>
      <c r="I23" s="12" t="e">
        <f t="shared" si="3"/>
        <v>#DIV/0!</v>
      </c>
      <c r="J23" s="12">
        <f t="shared" si="4"/>
        <v>0</v>
      </c>
      <c r="K23" s="12">
        <f t="shared" si="5"/>
        <v>0</v>
      </c>
      <c r="L23" s="12">
        <f t="shared" si="6"/>
        <v>0</v>
      </c>
    </row>
    <row r="24" spans="2:12">
      <c r="B24" s="8">
        <v>7</v>
      </c>
      <c r="C24" s="8"/>
      <c r="D24" s="7"/>
      <c r="E24" s="7"/>
      <c r="F24" s="12">
        <f t="shared" si="0"/>
        <v>0</v>
      </c>
      <c r="G24" s="12">
        <f t="shared" si="1"/>
        <v>0</v>
      </c>
      <c r="H24" s="12">
        <f t="shared" si="2"/>
        <v>0</v>
      </c>
      <c r="I24" s="12" t="e">
        <f t="shared" si="3"/>
        <v>#DIV/0!</v>
      </c>
      <c r="J24" s="12">
        <f t="shared" si="4"/>
        <v>0</v>
      </c>
      <c r="K24" s="12">
        <f t="shared" si="5"/>
        <v>0</v>
      </c>
      <c r="L24" s="12">
        <f t="shared" si="6"/>
        <v>0</v>
      </c>
    </row>
    <row r="25" spans="2:12">
      <c r="B25" s="8">
        <v>8</v>
      </c>
      <c r="C25" s="8"/>
      <c r="D25" s="9"/>
      <c r="E25" s="7"/>
      <c r="F25" s="12">
        <f t="shared" si="0"/>
        <v>0</v>
      </c>
      <c r="G25" s="12">
        <f t="shared" si="1"/>
        <v>0</v>
      </c>
      <c r="H25" s="12">
        <f t="shared" si="2"/>
        <v>0</v>
      </c>
      <c r="I25" s="12" t="e">
        <f t="shared" si="3"/>
        <v>#DIV/0!</v>
      </c>
      <c r="J25" s="12">
        <f t="shared" si="4"/>
        <v>0</v>
      </c>
      <c r="K25" s="12">
        <f t="shared" si="5"/>
        <v>0</v>
      </c>
      <c r="L25" s="12">
        <f t="shared" si="6"/>
        <v>0</v>
      </c>
    </row>
    <row r="26" spans="2:12">
      <c r="B26" s="8">
        <v>9</v>
      </c>
      <c r="C26" s="8"/>
      <c r="D26" s="7"/>
      <c r="E26" s="7"/>
      <c r="F26" s="12">
        <f t="shared" si="0"/>
        <v>0</v>
      </c>
      <c r="G26" s="12">
        <f t="shared" si="1"/>
        <v>0</v>
      </c>
      <c r="H26" s="12">
        <f t="shared" si="2"/>
        <v>0</v>
      </c>
      <c r="I26" s="12" t="e">
        <f t="shared" si="3"/>
        <v>#DIV/0!</v>
      </c>
      <c r="J26" s="12">
        <f t="shared" si="4"/>
        <v>0</v>
      </c>
      <c r="K26" s="12">
        <f t="shared" si="5"/>
        <v>0</v>
      </c>
      <c r="L26" s="12">
        <f t="shared" si="6"/>
        <v>0</v>
      </c>
    </row>
    <row r="27" spans="2:12">
      <c r="B27" s="8">
        <v>10</v>
      </c>
      <c r="C27" s="8"/>
      <c r="D27" s="9"/>
      <c r="E27" s="7"/>
      <c r="F27" s="12">
        <f t="shared" si="0"/>
        <v>0</v>
      </c>
      <c r="G27" s="12">
        <f t="shared" si="1"/>
        <v>0</v>
      </c>
      <c r="H27" s="12">
        <f t="shared" si="2"/>
        <v>0</v>
      </c>
      <c r="I27" s="12" t="e">
        <f t="shared" si="3"/>
        <v>#DIV/0!</v>
      </c>
      <c r="J27" s="12">
        <f t="shared" si="4"/>
        <v>0</v>
      </c>
      <c r="K27" s="12">
        <f t="shared" si="5"/>
        <v>0</v>
      </c>
      <c r="L27" s="12">
        <f t="shared" si="6"/>
        <v>0</v>
      </c>
    </row>
  </sheetData>
  <sheetProtection sheet="1" objects="1" scenarios="1"/>
  <mergeCells count="4">
    <mergeCell ref="B16:B17"/>
    <mergeCell ref="C16:C17"/>
    <mergeCell ref="D16:I16"/>
    <mergeCell ref="K16:L1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6736-F865-4310-9ADD-F20E877DB685}">
  <dimension ref="A1:R44"/>
  <sheetViews>
    <sheetView workbookViewId="0">
      <selection activeCell="F20" sqref="F20"/>
    </sheetView>
  </sheetViews>
  <sheetFormatPr defaultRowHeight="18.75" customHeight="1"/>
  <cols>
    <col min="1" max="1" width="3.125" style="10" customWidth="1"/>
    <col min="2" max="2" width="6.5" style="10" customWidth="1"/>
    <col min="3" max="3" width="5.25" style="10" bestFit="1" customWidth="1"/>
    <col min="4" max="4" width="8.375" style="10" customWidth="1"/>
    <col min="5" max="5" width="8.875" style="10" customWidth="1"/>
    <col min="6" max="17" width="10.625" style="10" customWidth="1"/>
    <col min="18" max="18" width="18.875" style="10" bestFit="1" customWidth="1"/>
    <col min="19" max="19" width="3.125" style="10" customWidth="1"/>
    <col min="20" max="16384" width="9" style="10"/>
  </cols>
  <sheetData>
    <row r="1" spans="1:18" ht="18.75" customHeight="1">
      <c r="B1" s="10" t="s">
        <v>36</v>
      </c>
    </row>
    <row r="2" spans="1:18" ht="18.75" customHeight="1">
      <c r="A2" s="26"/>
      <c r="B2" s="26" t="s">
        <v>10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8.75" customHeight="1">
      <c r="A3" s="26"/>
      <c r="B3" s="40" t="s">
        <v>11</v>
      </c>
      <c r="C3" s="40" t="s">
        <v>34</v>
      </c>
      <c r="D3" s="40"/>
      <c r="E3" s="40" t="s">
        <v>33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8.75" customHeight="1" thickBot="1">
      <c r="A4" s="26"/>
      <c r="B4" s="41"/>
      <c r="C4" s="21" t="s">
        <v>35</v>
      </c>
      <c r="D4" s="14" t="s">
        <v>32</v>
      </c>
      <c r="E4" s="41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8.75" customHeight="1" thickTop="1">
      <c r="A5" s="26"/>
      <c r="B5" s="19" t="s">
        <v>13</v>
      </c>
      <c r="C5" s="22" t="s">
        <v>28</v>
      </c>
      <c r="D5" s="23" t="s">
        <v>26</v>
      </c>
      <c r="E5" s="20" t="str">
        <f>IF(OR(D5="m",D5="ang"), C5, "")&amp;D5</f>
        <v>cm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8.75" customHeight="1">
      <c r="A6" s="26"/>
      <c r="B6" s="17" t="s">
        <v>19</v>
      </c>
      <c r="C6" s="24" t="s">
        <v>28</v>
      </c>
      <c r="D6" s="25" t="s">
        <v>27</v>
      </c>
      <c r="E6" s="18" t="str">
        <f>IF(OR(D6="m^2",D6="m2",D6="ang^2",D6="ang2",D6="ar"), C6, "")&amp;D6</f>
        <v>cm^2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8.75" customHeight="1">
      <c r="A7" s="26"/>
      <c r="B7" s="17" t="s">
        <v>18</v>
      </c>
      <c r="C7" s="24" t="s">
        <v>38</v>
      </c>
      <c r="D7" s="25" t="s">
        <v>31</v>
      </c>
      <c r="E7" s="18" t="str">
        <f>IF(OR(D7="m^3",D7="ang^3",D7="L"), C7, "")&amp;D7</f>
        <v>mL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8.75" customHeight="1">
      <c r="A8" s="26"/>
      <c r="B8" s="40" t="s">
        <v>14</v>
      </c>
      <c r="C8" s="24"/>
      <c r="D8" s="15" t="s">
        <v>24</v>
      </c>
      <c r="E8" s="18" t="str">
        <f>IF(OR(D8="g",D8="u"), C8, "")&amp;D8</f>
        <v>g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8.75" customHeight="1">
      <c r="A9" s="26"/>
      <c r="B9" s="40"/>
      <c r="C9" s="24" t="s">
        <v>28</v>
      </c>
      <c r="D9" s="25" t="s">
        <v>22</v>
      </c>
      <c r="E9" s="18" t="str">
        <f>IF(OR(D9="m^3",D9="m3",D9="ang^3",D9="ang3",D9="L"), C9, "")&amp;D9</f>
        <v>cm^3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8.75" customHeight="1">
      <c r="A10" s="26"/>
      <c r="B10" s="17" t="s">
        <v>12</v>
      </c>
      <c r="C10" s="24"/>
      <c r="D10" s="15" t="s">
        <v>23</v>
      </c>
      <c r="E10" s="18" t="str">
        <f>IF(OR(D10="g",D10="u"), C10, "")&amp;D10</f>
        <v>g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8.75" customHeight="1">
      <c r="A11" s="26"/>
      <c r="B11" s="17" t="s">
        <v>17</v>
      </c>
      <c r="C11" s="24" t="s">
        <v>38</v>
      </c>
      <c r="D11" s="15" t="s">
        <v>30</v>
      </c>
      <c r="E11" s="18" t="str">
        <f>IF(D11="lbf", "", C11)&amp;D11</f>
        <v>mN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8.75" customHeight="1">
      <c r="A12" s="26"/>
      <c r="B12" s="17" t="s">
        <v>16</v>
      </c>
      <c r="C12" s="24"/>
      <c r="D12" s="15" t="s">
        <v>25</v>
      </c>
      <c r="E12" s="18" t="str">
        <f>IF(OR(D12="Pa",D12="atm",D12="mmHg"), C12, "")&amp;D12</f>
        <v>Pa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8.75" customHeight="1">
      <c r="A13" s="26"/>
      <c r="B13" s="17" t="s">
        <v>20</v>
      </c>
      <c r="C13" s="24" t="s">
        <v>28</v>
      </c>
      <c r="D13" s="15" t="s">
        <v>29</v>
      </c>
      <c r="E13" s="18" t="str">
        <f>IF(OR(D13="m^-1",D13="ang^-1"), C13, "")&amp;D13</f>
        <v>cm^-1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8.7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8.75" customHeight="1">
      <c r="A15" s="26"/>
      <c r="B15" s="52" t="s">
        <v>45</v>
      </c>
      <c r="C15" s="52"/>
      <c r="D15" s="52"/>
      <c r="E15" s="52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8.75" customHeight="1">
      <c r="A16" s="26"/>
      <c r="B16" s="46" t="s">
        <v>6</v>
      </c>
      <c r="C16" s="49" t="s">
        <v>3</v>
      </c>
      <c r="D16" s="49"/>
      <c r="E16" s="49"/>
      <c r="F16" s="40" t="s">
        <v>47</v>
      </c>
      <c r="G16" s="40"/>
      <c r="H16" s="40"/>
      <c r="I16" s="40"/>
      <c r="J16" s="40"/>
      <c r="K16" s="40"/>
      <c r="L16" s="53" t="s">
        <v>48</v>
      </c>
      <c r="M16" s="54"/>
      <c r="N16" s="40" t="s">
        <v>50</v>
      </c>
      <c r="O16" s="40"/>
      <c r="P16" s="40" t="s">
        <v>47</v>
      </c>
      <c r="Q16" s="40"/>
      <c r="R16" s="40"/>
    </row>
    <row r="17" spans="1:18" ht="18.75" customHeight="1">
      <c r="A17" s="26"/>
      <c r="B17" s="47"/>
      <c r="C17" s="50"/>
      <c r="D17" s="50"/>
      <c r="E17" s="50"/>
      <c r="F17" s="35" t="s">
        <v>40</v>
      </c>
      <c r="G17" s="35" t="s">
        <v>37</v>
      </c>
      <c r="H17" s="28" t="s">
        <v>14</v>
      </c>
      <c r="I17" s="28" t="s">
        <v>4</v>
      </c>
      <c r="J17" s="29" t="s">
        <v>12</v>
      </c>
      <c r="K17" s="28" t="s">
        <v>17</v>
      </c>
      <c r="L17" s="28" t="s">
        <v>43</v>
      </c>
      <c r="M17" s="28" t="s">
        <v>46</v>
      </c>
      <c r="N17" s="28" t="s">
        <v>44</v>
      </c>
      <c r="O17" s="28" t="s">
        <v>42</v>
      </c>
      <c r="P17" s="28" t="s">
        <v>5</v>
      </c>
      <c r="Q17" s="35" t="s">
        <v>41</v>
      </c>
      <c r="R17" s="28" t="s">
        <v>15</v>
      </c>
    </row>
    <row r="18" spans="1:18" ht="18.75" customHeight="1">
      <c r="A18" s="26"/>
      <c r="B18" s="47"/>
      <c r="C18" s="50"/>
      <c r="D18" s="50"/>
      <c r="E18" s="50"/>
      <c r="F18" s="30" t="str">
        <f>"("&amp;$E$5&amp;")"</f>
        <v>(cm)</v>
      </c>
      <c r="G18" s="30" t="str">
        <f>"("&amp;$E$5&amp;")"</f>
        <v>(cm)</v>
      </c>
      <c r="H18" s="30" t="str">
        <f>"("&amp;$E$8&amp;"/"&amp;E9&amp;")"</f>
        <v>(g/cm^3)</v>
      </c>
      <c r="I18" s="30" t="str">
        <f>"("&amp;$E$7&amp;")"</f>
        <v>(mL)</v>
      </c>
      <c r="J18" s="31" t="str">
        <f>"("&amp;$E$10&amp;")"</f>
        <v>(g)</v>
      </c>
      <c r="K18" s="30" t="str">
        <f>"("&amp;$E$11&amp;")"</f>
        <v>(mN)</v>
      </c>
      <c r="L18" s="30" t="str">
        <f>"("&amp;$E$6&amp;")"</f>
        <v>(cm^2)</v>
      </c>
      <c r="M18" s="30" t="str">
        <f>"("&amp;$E$12&amp;")"</f>
        <v>(Pa)</v>
      </c>
      <c r="N18" s="30" t="str">
        <f>"("&amp;$E$6&amp;")"</f>
        <v>(cm^2)</v>
      </c>
      <c r="O18" s="30" t="str">
        <f>"("&amp;$E$5&amp;")"</f>
        <v>(cm)</v>
      </c>
      <c r="P18" s="30" t="str">
        <f>"("&amp;$E$6&amp;")"</f>
        <v>(cm^2)</v>
      </c>
      <c r="Q18" s="30" t="str">
        <f>"("&amp;$E$5&amp;")"</f>
        <v>(cm)</v>
      </c>
      <c r="R18" s="30" t="str">
        <f>"("&amp;$E$13&amp;")"</f>
        <v>(cm^-1)</v>
      </c>
    </row>
    <row r="19" spans="1:18" ht="18.75" customHeight="1" thickBot="1">
      <c r="A19" s="26"/>
      <c r="B19" s="48"/>
      <c r="C19" s="51"/>
      <c r="D19" s="51"/>
      <c r="E19" s="51"/>
      <c r="F19" s="32" t="s">
        <v>21</v>
      </c>
      <c r="G19" s="32" t="s">
        <v>21</v>
      </c>
      <c r="H19" s="32" t="s">
        <v>21</v>
      </c>
      <c r="I19" s="32">
        <f>CONVERT(1,$E$5&amp;"^3",$E$7)</f>
        <v>1</v>
      </c>
      <c r="J19" s="32">
        <f>CONVERT(CONVERT(1, $E$7, $E$9), $E$8, $E$10)</f>
        <v>1</v>
      </c>
      <c r="K19" s="32">
        <f>CONVERT(CONVERT(1,$E$10,"kg")*9.80665,"N",$E$11)</f>
        <v>9.8066499999999994</v>
      </c>
      <c r="L19" s="32">
        <f>CONVERT(1,$E$5&amp;"^2",$E$6)</f>
        <v>1</v>
      </c>
      <c r="M19" s="32">
        <f>CONVERT(CONVERT(1, $E$11, "N")/CONVERT(1, $E$6, "m^2"), "Pa",  $E$12)</f>
        <v>10</v>
      </c>
      <c r="N19" s="32">
        <f>$L$19</f>
        <v>1</v>
      </c>
      <c r="O19" s="32" t="s">
        <v>21</v>
      </c>
      <c r="P19" s="32">
        <f>$L$19</f>
        <v>1</v>
      </c>
      <c r="Q19" s="32" t="s">
        <v>21</v>
      </c>
      <c r="R19" s="32">
        <f>1/CONVERT(CONVERT(1, $E$7, $E$5&amp;"^3")/CONVERT(1, $E$6, $E$5&amp;"^2"), $E$5, SUBSTITUTE(LEFT($E$13,LEN($E$13)-2),"^",""))</f>
        <v>1</v>
      </c>
    </row>
    <row r="20" spans="1:18" ht="18.75" customHeight="1" thickTop="1">
      <c r="A20" s="26"/>
      <c r="B20" s="33">
        <v>1</v>
      </c>
      <c r="C20" s="44"/>
      <c r="D20" s="45"/>
      <c r="E20" s="45"/>
      <c r="F20" s="34">
        <v>1</v>
      </c>
      <c r="G20" s="34">
        <v>2</v>
      </c>
      <c r="H20" s="34">
        <v>1</v>
      </c>
      <c r="I20" s="16">
        <f>(PI()*F20^2*G20)*$I$19</f>
        <v>6.2831853071795862</v>
      </c>
      <c r="J20" s="16">
        <f>H20 * I20 * $J$19</f>
        <v>6.2831853071795862</v>
      </c>
      <c r="K20" s="16">
        <f>J20 * $K$19</f>
        <v>61.616999192652685</v>
      </c>
      <c r="L20" s="16">
        <f>(PI()*F20^2)*$L$19</f>
        <v>3.1415926535897931</v>
      </c>
      <c r="M20" s="16">
        <f>($K20/L20)*M$19</f>
        <v>196.13299999999998</v>
      </c>
      <c r="N20" s="16">
        <f>(2*PI()*F20*G20)*$N$19</f>
        <v>12.566370614359172</v>
      </c>
      <c r="O20" s="16">
        <f>(Q20^2+G20^2)^0.5</f>
        <v>6.5938166189512302</v>
      </c>
      <c r="P20" s="16">
        <f>((2*PI()*F20)*(F20+G20))*$P$19</f>
        <v>18.849555921538759</v>
      </c>
      <c r="Q20" s="16">
        <f>2*PI()*F20</f>
        <v>6.2831853071795862</v>
      </c>
      <c r="R20" s="16">
        <f>(P20/I20)*$R$19</f>
        <v>3</v>
      </c>
    </row>
    <row r="21" spans="1:18" ht="18.75" customHeight="1">
      <c r="A21" s="26"/>
      <c r="B21" s="33">
        <v>2</v>
      </c>
      <c r="C21" s="42"/>
      <c r="D21" s="43"/>
      <c r="E21" s="43"/>
      <c r="F21" s="34">
        <v>1.5</v>
      </c>
      <c r="G21" s="34">
        <v>2.5</v>
      </c>
      <c r="H21" s="34">
        <v>1.5</v>
      </c>
      <c r="I21" s="16">
        <f t="shared" ref="I21:I44" si="0">(PI()*F21^2*G21)*$I$19</f>
        <v>17.671458676442587</v>
      </c>
      <c r="J21" s="16">
        <f t="shared" ref="J21:J44" si="1">H21 * I21 * $J$19</f>
        <v>26.507188014663882</v>
      </c>
      <c r="K21" s="16">
        <f t="shared" ref="K21:K44" si="2">J21 * $K$19</f>
        <v>259.94671534400356</v>
      </c>
      <c r="L21" s="16">
        <f t="shared" ref="L21:L44" si="3">(PI()*F21^2)*$L$19</f>
        <v>7.0685834705770345</v>
      </c>
      <c r="M21" s="16">
        <f t="shared" ref="M21:M44" si="4">($K21/L21)*M$19</f>
        <v>367.7493750000001</v>
      </c>
      <c r="N21" s="16">
        <f t="shared" ref="N21:N44" si="5">(2*PI()*F21*G21)*$N$19</f>
        <v>23.561944901923447</v>
      </c>
      <c r="O21" s="16">
        <f t="shared" ref="O21:O44" si="6">(Q21^2+G21^2)^0.5</f>
        <v>9.750714825580955</v>
      </c>
      <c r="P21" s="16">
        <f>((2*PI()*F21)*(F21+G21))*$P$19</f>
        <v>37.699111843077517</v>
      </c>
      <c r="Q21" s="16">
        <f t="shared" ref="Q21:Q44" si="7">2*PI()*F21</f>
        <v>9.4247779607693793</v>
      </c>
      <c r="R21" s="16">
        <f>(P21/I21)*$R$19</f>
        <v>2.1333333333333333</v>
      </c>
    </row>
    <row r="22" spans="1:18" ht="18.75" customHeight="1">
      <c r="A22" s="26"/>
      <c r="B22" s="33">
        <v>3</v>
      </c>
      <c r="C22" s="42"/>
      <c r="D22" s="43"/>
      <c r="E22" s="43"/>
      <c r="F22" s="34">
        <v>2</v>
      </c>
      <c r="G22" s="34">
        <v>3</v>
      </c>
      <c r="H22" s="34">
        <v>2</v>
      </c>
      <c r="I22" s="16">
        <f t="shared" si="0"/>
        <v>37.699111843077517</v>
      </c>
      <c r="J22" s="16">
        <f t="shared" si="1"/>
        <v>75.398223686155035</v>
      </c>
      <c r="K22" s="16">
        <f t="shared" si="2"/>
        <v>739.40399031183222</v>
      </c>
      <c r="L22" s="16">
        <f t="shared" si="3"/>
        <v>12.566370614359172</v>
      </c>
      <c r="M22" s="16">
        <f t="shared" si="4"/>
        <v>588.39899999999989</v>
      </c>
      <c r="N22" s="16">
        <f t="shared" si="5"/>
        <v>37.699111843077517</v>
      </c>
      <c r="O22" s="16">
        <f t="shared" si="6"/>
        <v>12.919507359703378</v>
      </c>
      <c r="P22" s="16">
        <f>((2*PI()*F22)*(F22+G22))*$P$19</f>
        <v>62.831853071795862</v>
      </c>
      <c r="Q22" s="16">
        <f t="shared" si="7"/>
        <v>12.566370614359172</v>
      </c>
      <c r="R22" s="16">
        <f>(P22/I22)*$R$19</f>
        <v>1.6666666666666667</v>
      </c>
    </row>
    <row r="23" spans="1:18" ht="18.75" customHeight="1">
      <c r="A23" s="26"/>
      <c r="B23" s="33">
        <v>4</v>
      </c>
      <c r="C23" s="42"/>
      <c r="D23" s="43"/>
      <c r="E23" s="43"/>
      <c r="F23" s="34">
        <v>2.5</v>
      </c>
      <c r="G23" s="34">
        <v>3.5</v>
      </c>
      <c r="H23" s="34">
        <v>2.5</v>
      </c>
      <c r="I23" s="16">
        <f t="shared" si="0"/>
        <v>68.722339297276733</v>
      </c>
      <c r="J23" s="16">
        <f t="shared" si="1"/>
        <v>171.80584824319183</v>
      </c>
      <c r="K23" s="16">
        <f t="shared" si="2"/>
        <v>1684.839821674097</v>
      </c>
      <c r="L23" s="16">
        <f t="shared" si="3"/>
        <v>19.634954084936208</v>
      </c>
      <c r="M23" s="16">
        <f t="shared" si="4"/>
        <v>858.08187500000008</v>
      </c>
      <c r="N23" s="16">
        <f t="shared" si="5"/>
        <v>54.977871437821378</v>
      </c>
      <c r="O23" s="16">
        <f t="shared" si="6"/>
        <v>16.093169669994595</v>
      </c>
      <c r="P23" s="16">
        <f>((2*PI()*F23)*(F23+G23))*$P$19</f>
        <v>94.247779607693786</v>
      </c>
      <c r="Q23" s="16">
        <f t="shared" si="7"/>
        <v>15.707963267948966</v>
      </c>
      <c r="R23" s="16">
        <f>(P23/I23)*$R$19</f>
        <v>1.3714285714285712</v>
      </c>
    </row>
    <row r="24" spans="1:18" ht="18.75" customHeight="1">
      <c r="A24" s="26"/>
      <c r="B24" s="33">
        <v>5</v>
      </c>
      <c r="C24" s="42"/>
      <c r="D24" s="43"/>
      <c r="E24" s="43"/>
      <c r="F24" s="34">
        <v>3</v>
      </c>
      <c r="G24" s="34">
        <v>4</v>
      </c>
      <c r="H24" s="34">
        <v>3</v>
      </c>
      <c r="I24" s="16">
        <f t="shared" si="0"/>
        <v>113.09733552923255</v>
      </c>
      <c r="J24" s="16">
        <f t="shared" si="1"/>
        <v>339.29200658769764</v>
      </c>
      <c r="K24" s="16">
        <f t="shared" si="2"/>
        <v>3327.3179564032448</v>
      </c>
      <c r="L24" s="16">
        <f t="shared" si="3"/>
        <v>28.274333882308138</v>
      </c>
      <c r="M24" s="16">
        <f>($K24/L24)*M$19</f>
        <v>1176.7979999999998</v>
      </c>
      <c r="N24" s="16">
        <f t="shared" si="5"/>
        <v>75.398223686155035</v>
      </c>
      <c r="O24" s="16">
        <f t="shared" si="6"/>
        <v>19.269295743208076</v>
      </c>
      <c r="P24" s="16">
        <f>((2*PI()*F24)*(F24+G24))*$P$19</f>
        <v>131.94689145077132</v>
      </c>
      <c r="Q24" s="16">
        <f t="shared" si="7"/>
        <v>18.849555921538759</v>
      </c>
      <c r="R24" s="16">
        <f>(P24/I24)*$R$19</f>
        <v>1.1666666666666667</v>
      </c>
    </row>
    <row r="25" spans="1:18" ht="18.75" customHeight="1">
      <c r="A25" s="26"/>
      <c r="B25" s="33">
        <v>6</v>
      </c>
      <c r="C25" s="42"/>
      <c r="D25" s="43"/>
      <c r="E25" s="43"/>
      <c r="F25" s="34">
        <v>3.5</v>
      </c>
      <c r="G25" s="34">
        <v>4.5</v>
      </c>
      <c r="H25" s="34">
        <v>3.5</v>
      </c>
      <c r="I25" s="16">
        <f t="shared" si="0"/>
        <v>173.18029502913734</v>
      </c>
      <c r="J25" s="16">
        <f t="shared" si="1"/>
        <v>606.13103260198068</v>
      </c>
      <c r="K25" s="16">
        <f t="shared" si="2"/>
        <v>5944.1148908662135</v>
      </c>
      <c r="L25" s="16">
        <f t="shared" si="3"/>
        <v>38.484510006474963</v>
      </c>
      <c r="M25" s="16">
        <f t="shared" si="4"/>
        <v>1544.5473749999999</v>
      </c>
      <c r="N25" s="16">
        <f t="shared" si="5"/>
        <v>98.960168588078488</v>
      </c>
      <c r="O25" s="16">
        <f t="shared" si="6"/>
        <v>22.446839769851312</v>
      </c>
      <c r="P25" s="16">
        <f>((2*PI()*F25)*(F25+G25))*$P$19</f>
        <v>175.92918860102841</v>
      </c>
      <c r="Q25" s="16">
        <f t="shared" si="7"/>
        <v>21.991148575128552</v>
      </c>
      <c r="R25" s="16">
        <f>(P25/I25)*$R$19</f>
        <v>1.0158730158730158</v>
      </c>
    </row>
    <row r="26" spans="1:18" ht="18.75" customHeight="1">
      <c r="A26" s="26"/>
      <c r="B26" s="33">
        <v>7</v>
      </c>
      <c r="C26" s="42"/>
      <c r="D26" s="43"/>
      <c r="E26" s="43"/>
      <c r="F26" s="34">
        <v>4</v>
      </c>
      <c r="G26" s="34">
        <v>5</v>
      </c>
      <c r="H26" s="34">
        <v>4</v>
      </c>
      <c r="I26" s="16">
        <f t="shared" si="0"/>
        <v>251.32741228718345</v>
      </c>
      <c r="J26" s="16">
        <f t="shared" si="1"/>
        <v>1005.3096491487338</v>
      </c>
      <c r="K26" s="16">
        <f t="shared" si="2"/>
        <v>9858.7198708244305</v>
      </c>
      <c r="L26" s="16">
        <f t="shared" si="3"/>
        <v>50.26548245743669</v>
      </c>
      <c r="M26" s="16">
        <f t="shared" si="4"/>
        <v>1961.3300000000002</v>
      </c>
      <c r="N26" s="16">
        <f t="shared" si="5"/>
        <v>125.66370614359172</v>
      </c>
      <c r="O26" s="16">
        <f t="shared" si="6"/>
        <v>25.62527427501448</v>
      </c>
      <c r="P26" s="16">
        <f>((2*PI()*F26)*(F26+G26))*$P$19</f>
        <v>226.1946710584651</v>
      </c>
      <c r="Q26" s="16">
        <f t="shared" si="7"/>
        <v>25.132741228718345</v>
      </c>
      <c r="R26" s="16">
        <f>(P26/I26)*$R$19</f>
        <v>0.9</v>
      </c>
    </row>
    <row r="27" spans="1:18" ht="18.75" customHeight="1">
      <c r="A27" s="26"/>
      <c r="B27" s="33">
        <v>8</v>
      </c>
      <c r="C27" s="42"/>
      <c r="D27" s="43"/>
      <c r="E27" s="43"/>
      <c r="F27" s="34">
        <v>4.5</v>
      </c>
      <c r="G27" s="34">
        <v>5.5</v>
      </c>
      <c r="H27" s="34">
        <v>4.5</v>
      </c>
      <c r="I27" s="16">
        <f t="shared" si="0"/>
        <v>349.89488179356317</v>
      </c>
      <c r="J27" s="16">
        <f t="shared" si="1"/>
        <v>1574.5269680710344</v>
      </c>
      <c r="K27" s="16">
        <f t="shared" si="2"/>
        <v>15440.834891433809</v>
      </c>
      <c r="L27" s="16">
        <f t="shared" si="3"/>
        <v>63.617251235193308</v>
      </c>
      <c r="M27" s="16">
        <f t="shared" si="4"/>
        <v>2427.1458750000002</v>
      </c>
      <c r="N27" s="16">
        <f t="shared" si="5"/>
        <v>155.50883635269477</v>
      </c>
      <c r="O27" s="16">
        <f t="shared" si="6"/>
        <v>28.804304478467067</v>
      </c>
      <c r="P27" s="16">
        <f>((2*PI()*F27)*(F27+G27))*$P$19</f>
        <v>282.74333882308139</v>
      </c>
      <c r="Q27" s="16">
        <f t="shared" si="7"/>
        <v>28.274333882308138</v>
      </c>
      <c r="R27" s="16">
        <f>(P27/I27)*$R$19</f>
        <v>0.80808080808080818</v>
      </c>
    </row>
    <row r="28" spans="1:18" ht="18.75" customHeight="1">
      <c r="A28" s="26"/>
      <c r="B28" s="33">
        <v>9</v>
      </c>
      <c r="C28" s="42"/>
      <c r="D28" s="43"/>
      <c r="E28" s="43"/>
      <c r="F28" s="34">
        <v>5</v>
      </c>
      <c r="G28" s="34">
        <v>6</v>
      </c>
      <c r="H28" s="34">
        <v>5</v>
      </c>
      <c r="I28" s="16">
        <f t="shared" si="0"/>
        <v>471.23889803846896</v>
      </c>
      <c r="J28" s="16">
        <f t="shared" si="1"/>
        <v>2356.1944901923448</v>
      </c>
      <c r="K28" s="16">
        <f t="shared" si="2"/>
        <v>23106.374697244755</v>
      </c>
      <c r="L28" s="16">
        <f t="shared" si="3"/>
        <v>78.539816339744831</v>
      </c>
      <c r="M28" s="16">
        <f t="shared" si="4"/>
        <v>2941.9949999999994</v>
      </c>
      <c r="N28" s="16">
        <f t="shared" si="5"/>
        <v>188.49555921538757</v>
      </c>
      <c r="O28" s="16">
        <f t="shared" si="6"/>
        <v>31.983752752123003</v>
      </c>
      <c r="P28" s="16">
        <f>((2*PI()*F28)*(F28+G28))*$P$19</f>
        <v>345.57519189487726</v>
      </c>
      <c r="Q28" s="16">
        <f t="shared" si="7"/>
        <v>31.415926535897931</v>
      </c>
      <c r="R28" s="16">
        <f>(P28/I28)*$R$19</f>
        <v>0.73333333333333339</v>
      </c>
    </row>
    <row r="29" spans="1:18" ht="18.75" customHeight="1">
      <c r="A29" s="26"/>
      <c r="B29" s="33">
        <v>10</v>
      </c>
      <c r="C29" s="42"/>
      <c r="D29" s="43"/>
      <c r="E29" s="43"/>
      <c r="F29" s="34">
        <v>5.5</v>
      </c>
      <c r="G29" s="34">
        <v>6.5</v>
      </c>
      <c r="H29" s="34">
        <v>5.5</v>
      </c>
      <c r="I29" s="16">
        <f t="shared" si="0"/>
        <v>617.71565551209312</v>
      </c>
      <c r="J29" s="16">
        <f t="shared" si="1"/>
        <v>3397.4361053165121</v>
      </c>
      <c r="K29" s="16">
        <f t="shared" si="2"/>
        <v>33317.466782202173</v>
      </c>
      <c r="L29" s="16">
        <f t="shared" si="3"/>
        <v>95.033177771091246</v>
      </c>
      <c r="M29" s="16">
        <f t="shared" si="4"/>
        <v>3505.877375</v>
      </c>
      <c r="N29" s="16">
        <f t="shared" si="5"/>
        <v>224.62387473167018</v>
      </c>
      <c r="O29" s="16">
        <f t="shared" si="6"/>
        <v>35.163505691722662</v>
      </c>
      <c r="P29" s="16">
        <f>((2*PI()*F29)*(F29+G29))*$P$19</f>
        <v>414.69023027385265</v>
      </c>
      <c r="Q29" s="16">
        <f t="shared" si="7"/>
        <v>34.557519189487721</v>
      </c>
      <c r="R29" s="16">
        <f>(P29/I29)*$R$19</f>
        <v>0.67132867132867124</v>
      </c>
    </row>
    <row r="30" spans="1:18" ht="18.75" customHeight="1">
      <c r="A30" s="26"/>
      <c r="B30" s="33">
        <v>11</v>
      </c>
      <c r="C30" s="42"/>
      <c r="D30" s="43"/>
      <c r="E30" s="43"/>
      <c r="F30" s="34"/>
      <c r="G30" s="34"/>
      <c r="H30" s="34"/>
      <c r="I30" s="16">
        <f t="shared" si="0"/>
        <v>0</v>
      </c>
      <c r="J30" s="16">
        <f t="shared" si="1"/>
        <v>0</v>
      </c>
      <c r="K30" s="16">
        <f t="shared" si="2"/>
        <v>0</v>
      </c>
      <c r="L30" s="16">
        <f t="shared" si="3"/>
        <v>0</v>
      </c>
      <c r="M30" s="16" t="e">
        <f t="shared" si="4"/>
        <v>#DIV/0!</v>
      </c>
      <c r="N30" s="16">
        <f t="shared" si="5"/>
        <v>0</v>
      </c>
      <c r="O30" s="16">
        <f t="shared" si="6"/>
        <v>0</v>
      </c>
      <c r="P30" s="16">
        <f>((2*PI()*F30)*(F30+G30))*$P$19</f>
        <v>0</v>
      </c>
      <c r="Q30" s="16">
        <f t="shared" si="7"/>
        <v>0</v>
      </c>
      <c r="R30" s="16" t="e">
        <f>(P30/I30)*$R$19</f>
        <v>#DIV/0!</v>
      </c>
    </row>
    <row r="31" spans="1:18" ht="18.75" customHeight="1">
      <c r="A31" s="26"/>
      <c r="B31" s="33">
        <v>12</v>
      </c>
      <c r="C31" s="42"/>
      <c r="D31" s="43"/>
      <c r="E31" s="43"/>
      <c r="F31" s="34"/>
      <c r="G31" s="34"/>
      <c r="H31" s="34"/>
      <c r="I31" s="16">
        <f t="shared" si="0"/>
        <v>0</v>
      </c>
      <c r="J31" s="16">
        <f t="shared" si="1"/>
        <v>0</v>
      </c>
      <c r="K31" s="16">
        <f t="shared" si="2"/>
        <v>0</v>
      </c>
      <c r="L31" s="16">
        <f t="shared" si="3"/>
        <v>0</v>
      </c>
      <c r="M31" s="16" t="e">
        <f t="shared" si="4"/>
        <v>#DIV/0!</v>
      </c>
      <c r="N31" s="16">
        <f t="shared" si="5"/>
        <v>0</v>
      </c>
      <c r="O31" s="16">
        <f t="shared" si="6"/>
        <v>0</v>
      </c>
      <c r="P31" s="16">
        <f>((2*PI()*F31)*(F31+G31))*$P$19</f>
        <v>0</v>
      </c>
      <c r="Q31" s="16">
        <f t="shared" si="7"/>
        <v>0</v>
      </c>
      <c r="R31" s="16" t="e">
        <f>(P31/I31)*$R$19</f>
        <v>#DIV/0!</v>
      </c>
    </row>
    <row r="32" spans="1:18" ht="18.75" customHeight="1">
      <c r="A32" s="26"/>
      <c r="B32" s="33">
        <v>13</v>
      </c>
      <c r="C32" s="42"/>
      <c r="D32" s="43"/>
      <c r="E32" s="43"/>
      <c r="F32" s="34"/>
      <c r="G32" s="34"/>
      <c r="H32" s="34"/>
      <c r="I32" s="16">
        <f t="shared" si="0"/>
        <v>0</v>
      </c>
      <c r="J32" s="16">
        <f t="shared" si="1"/>
        <v>0</v>
      </c>
      <c r="K32" s="16">
        <f t="shared" si="2"/>
        <v>0</v>
      </c>
      <c r="L32" s="16">
        <f t="shared" si="3"/>
        <v>0</v>
      </c>
      <c r="M32" s="16" t="e">
        <f t="shared" si="4"/>
        <v>#DIV/0!</v>
      </c>
      <c r="N32" s="16">
        <f t="shared" si="5"/>
        <v>0</v>
      </c>
      <c r="O32" s="16">
        <f t="shared" si="6"/>
        <v>0</v>
      </c>
      <c r="P32" s="16">
        <f>((2*PI()*F32)*(F32+G32))*$P$19</f>
        <v>0</v>
      </c>
      <c r="Q32" s="16">
        <f t="shared" si="7"/>
        <v>0</v>
      </c>
      <c r="R32" s="16" t="e">
        <f>(P32/I32)*$R$19</f>
        <v>#DIV/0!</v>
      </c>
    </row>
    <row r="33" spans="1:18" ht="18.75" customHeight="1">
      <c r="A33" s="26"/>
      <c r="B33" s="33">
        <v>14</v>
      </c>
      <c r="C33" s="42"/>
      <c r="D33" s="43"/>
      <c r="E33" s="43"/>
      <c r="F33" s="34"/>
      <c r="G33" s="34"/>
      <c r="H33" s="34"/>
      <c r="I33" s="16">
        <f t="shared" si="0"/>
        <v>0</v>
      </c>
      <c r="J33" s="16">
        <f t="shared" si="1"/>
        <v>0</v>
      </c>
      <c r="K33" s="16">
        <f t="shared" si="2"/>
        <v>0</v>
      </c>
      <c r="L33" s="16">
        <f t="shared" si="3"/>
        <v>0</v>
      </c>
      <c r="M33" s="16" t="e">
        <f t="shared" si="4"/>
        <v>#DIV/0!</v>
      </c>
      <c r="N33" s="16">
        <f t="shared" si="5"/>
        <v>0</v>
      </c>
      <c r="O33" s="16">
        <f t="shared" si="6"/>
        <v>0</v>
      </c>
      <c r="P33" s="16">
        <f>((2*PI()*F33)*(F33+G33))*$P$19</f>
        <v>0</v>
      </c>
      <c r="Q33" s="16">
        <f t="shared" si="7"/>
        <v>0</v>
      </c>
      <c r="R33" s="16" t="e">
        <f>(P33/I33)*$R$19</f>
        <v>#DIV/0!</v>
      </c>
    </row>
    <row r="34" spans="1:18" ht="18.75" customHeight="1">
      <c r="A34" s="26"/>
      <c r="B34" s="33">
        <v>15</v>
      </c>
      <c r="C34" s="42"/>
      <c r="D34" s="43"/>
      <c r="E34" s="43"/>
      <c r="F34" s="34"/>
      <c r="G34" s="34"/>
      <c r="H34" s="34"/>
      <c r="I34" s="16">
        <f t="shared" si="0"/>
        <v>0</v>
      </c>
      <c r="J34" s="16">
        <f t="shared" si="1"/>
        <v>0</v>
      </c>
      <c r="K34" s="16">
        <f t="shared" si="2"/>
        <v>0</v>
      </c>
      <c r="L34" s="16">
        <f t="shared" si="3"/>
        <v>0</v>
      </c>
      <c r="M34" s="16" t="e">
        <f t="shared" si="4"/>
        <v>#DIV/0!</v>
      </c>
      <c r="N34" s="16">
        <f t="shared" si="5"/>
        <v>0</v>
      </c>
      <c r="O34" s="16">
        <f t="shared" si="6"/>
        <v>0</v>
      </c>
      <c r="P34" s="16">
        <f>((2*PI()*F34)*(F34+G34))*$P$19</f>
        <v>0</v>
      </c>
      <c r="Q34" s="16">
        <f t="shared" si="7"/>
        <v>0</v>
      </c>
      <c r="R34" s="16" t="e">
        <f>(P34/I34)*$R$19</f>
        <v>#DIV/0!</v>
      </c>
    </row>
    <row r="35" spans="1:18" ht="18.75" customHeight="1">
      <c r="A35" s="26"/>
      <c r="B35" s="33">
        <v>16</v>
      </c>
      <c r="C35" s="42"/>
      <c r="D35" s="43"/>
      <c r="E35" s="43"/>
      <c r="F35" s="34"/>
      <c r="G35" s="34"/>
      <c r="H35" s="34"/>
      <c r="I35" s="16">
        <f t="shared" si="0"/>
        <v>0</v>
      </c>
      <c r="J35" s="16">
        <f t="shared" si="1"/>
        <v>0</v>
      </c>
      <c r="K35" s="16">
        <f t="shared" si="2"/>
        <v>0</v>
      </c>
      <c r="L35" s="16">
        <f t="shared" si="3"/>
        <v>0</v>
      </c>
      <c r="M35" s="16" t="e">
        <f t="shared" si="4"/>
        <v>#DIV/0!</v>
      </c>
      <c r="N35" s="16">
        <f t="shared" si="5"/>
        <v>0</v>
      </c>
      <c r="O35" s="16">
        <f t="shared" si="6"/>
        <v>0</v>
      </c>
      <c r="P35" s="16">
        <f>((2*PI()*F35)*(F35+G35))*$P$19</f>
        <v>0</v>
      </c>
      <c r="Q35" s="16">
        <f t="shared" si="7"/>
        <v>0</v>
      </c>
      <c r="R35" s="16" t="e">
        <f>(P35/I35)*$R$19</f>
        <v>#DIV/0!</v>
      </c>
    </row>
    <row r="36" spans="1:18" ht="18.75" customHeight="1">
      <c r="A36" s="26"/>
      <c r="B36" s="33">
        <v>17</v>
      </c>
      <c r="C36" s="42"/>
      <c r="D36" s="43"/>
      <c r="E36" s="43"/>
      <c r="F36" s="34"/>
      <c r="G36" s="34"/>
      <c r="H36" s="34"/>
      <c r="I36" s="16">
        <f t="shared" si="0"/>
        <v>0</v>
      </c>
      <c r="J36" s="16">
        <f t="shared" si="1"/>
        <v>0</v>
      </c>
      <c r="K36" s="16">
        <f t="shared" si="2"/>
        <v>0</v>
      </c>
      <c r="L36" s="16">
        <f t="shared" si="3"/>
        <v>0</v>
      </c>
      <c r="M36" s="16" t="e">
        <f t="shared" si="4"/>
        <v>#DIV/0!</v>
      </c>
      <c r="N36" s="16">
        <f t="shared" si="5"/>
        <v>0</v>
      </c>
      <c r="O36" s="16">
        <f t="shared" si="6"/>
        <v>0</v>
      </c>
      <c r="P36" s="16">
        <f>((2*PI()*F36)*(F36+G36))*$P$19</f>
        <v>0</v>
      </c>
      <c r="Q36" s="16">
        <f t="shared" si="7"/>
        <v>0</v>
      </c>
      <c r="R36" s="16" t="e">
        <f>(P36/I36)*$R$19</f>
        <v>#DIV/0!</v>
      </c>
    </row>
    <row r="37" spans="1:18" ht="18.75" customHeight="1">
      <c r="A37" s="26"/>
      <c r="B37" s="33">
        <v>18</v>
      </c>
      <c r="C37" s="42"/>
      <c r="D37" s="43"/>
      <c r="E37" s="43"/>
      <c r="F37" s="34"/>
      <c r="G37" s="34"/>
      <c r="H37" s="34"/>
      <c r="I37" s="16">
        <f t="shared" si="0"/>
        <v>0</v>
      </c>
      <c r="J37" s="16">
        <f t="shared" si="1"/>
        <v>0</v>
      </c>
      <c r="K37" s="16">
        <f t="shared" si="2"/>
        <v>0</v>
      </c>
      <c r="L37" s="16">
        <f t="shared" si="3"/>
        <v>0</v>
      </c>
      <c r="M37" s="16" t="e">
        <f t="shared" si="4"/>
        <v>#DIV/0!</v>
      </c>
      <c r="N37" s="16">
        <f t="shared" si="5"/>
        <v>0</v>
      </c>
      <c r="O37" s="16">
        <f t="shared" si="6"/>
        <v>0</v>
      </c>
      <c r="P37" s="16">
        <f>((2*PI()*F37)*(F37+G37))*$P$19</f>
        <v>0</v>
      </c>
      <c r="Q37" s="16">
        <f t="shared" si="7"/>
        <v>0</v>
      </c>
      <c r="R37" s="16" t="e">
        <f>(P37/I37)*$R$19</f>
        <v>#DIV/0!</v>
      </c>
    </row>
    <row r="38" spans="1:18" ht="18.75" customHeight="1">
      <c r="A38" s="26"/>
      <c r="B38" s="33">
        <v>19</v>
      </c>
      <c r="C38" s="42"/>
      <c r="D38" s="43"/>
      <c r="E38" s="43"/>
      <c r="F38" s="34"/>
      <c r="G38" s="34"/>
      <c r="H38" s="34"/>
      <c r="I38" s="16">
        <f t="shared" si="0"/>
        <v>0</v>
      </c>
      <c r="J38" s="16">
        <f t="shared" si="1"/>
        <v>0</v>
      </c>
      <c r="K38" s="16">
        <f t="shared" si="2"/>
        <v>0</v>
      </c>
      <c r="L38" s="16">
        <f t="shared" si="3"/>
        <v>0</v>
      </c>
      <c r="M38" s="16" t="e">
        <f t="shared" si="4"/>
        <v>#DIV/0!</v>
      </c>
      <c r="N38" s="16">
        <f t="shared" si="5"/>
        <v>0</v>
      </c>
      <c r="O38" s="16">
        <f t="shared" si="6"/>
        <v>0</v>
      </c>
      <c r="P38" s="16">
        <f>((2*PI()*F38)*(F38+G38))*$P$19</f>
        <v>0</v>
      </c>
      <c r="Q38" s="16">
        <f t="shared" si="7"/>
        <v>0</v>
      </c>
      <c r="R38" s="16" t="e">
        <f>(P38/I38)*$R$19</f>
        <v>#DIV/0!</v>
      </c>
    </row>
    <row r="39" spans="1:18" ht="18.75" customHeight="1">
      <c r="A39" s="26"/>
      <c r="B39" s="33">
        <v>20</v>
      </c>
      <c r="C39" s="42"/>
      <c r="D39" s="43"/>
      <c r="E39" s="43"/>
      <c r="F39" s="34"/>
      <c r="G39" s="34"/>
      <c r="H39" s="34"/>
      <c r="I39" s="16">
        <f t="shared" si="0"/>
        <v>0</v>
      </c>
      <c r="J39" s="16">
        <f t="shared" si="1"/>
        <v>0</v>
      </c>
      <c r="K39" s="16">
        <f t="shared" si="2"/>
        <v>0</v>
      </c>
      <c r="L39" s="16">
        <f t="shared" si="3"/>
        <v>0</v>
      </c>
      <c r="M39" s="16" t="e">
        <f t="shared" si="4"/>
        <v>#DIV/0!</v>
      </c>
      <c r="N39" s="16">
        <f t="shared" si="5"/>
        <v>0</v>
      </c>
      <c r="O39" s="16">
        <f t="shared" si="6"/>
        <v>0</v>
      </c>
      <c r="P39" s="16">
        <f>((2*PI()*F39)*(F39+G39))*$P$19</f>
        <v>0</v>
      </c>
      <c r="Q39" s="16">
        <f t="shared" si="7"/>
        <v>0</v>
      </c>
      <c r="R39" s="16" t="e">
        <f>(P39/I39)*$R$19</f>
        <v>#DIV/0!</v>
      </c>
    </row>
    <row r="40" spans="1:18" ht="18.75" customHeight="1">
      <c r="A40" s="26"/>
      <c r="B40" s="33">
        <v>21</v>
      </c>
      <c r="C40" s="42"/>
      <c r="D40" s="43"/>
      <c r="E40" s="43"/>
      <c r="F40" s="34"/>
      <c r="G40" s="34"/>
      <c r="H40" s="34"/>
      <c r="I40" s="16">
        <f t="shared" si="0"/>
        <v>0</v>
      </c>
      <c r="J40" s="16">
        <f t="shared" si="1"/>
        <v>0</v>
      </c>
      <c r="K40" s="16">
        <f t="shared" si="2"/>
        <v>0</v>
      </c>
      <c r="L40" s="16">
        <f t="shared" si="3"/>
        <v>0</v>
      </c>
      <c r="M40" s="16" t="e">
        <f t="shared" si="4"/>
        <v>#DIV/0!</v>
      </c>
      <c r="N40" s="16">
        <f t="shared" si="5"/>
        <v>0</v>
      </c>
      <c r="O40" s="16">
        <f t="shared" si="6"/>
        <v>0</v>
      </c>
      <c r="P40" s="16">
        <f>((2*PI()*F40)*(F40+G40))*$P$19</f>
        <v>0</v>
      </c>
      <c r="Q40" s="16">
        <f t="shared" si="7"/>
        <v>0</v>
      </c>
      <c r="R40" s="16" t="e">
        <f>(P40/I40)*$R$19</f>
        <v>#DIV/0!</v>
      </c>
    </row>
    <row r="41" spans="1:18" ht="18.75" customHeight="1">
      <c r="A41" s="26"/>
      <c r="B41" s="33">
        <v>22</v>
      </c>
      <c r="C41" s="42"/>
      <c r="D41" s="43"/>
      <c r="E41" s="43"/>
      <c r="F41" s="34"/>
      <c r="G41" s="34"/>
      <c r="H41" s="34"/>
      <c r="I41" s="16">
        <f t="shared" si="0"/>
        <v>0</v>
      </c>
      <c r="J41" s="16">
        <f t="shared" si="1"/>
        <v>0</v>
      </c>
      <c r="K41" s="16">
        <f t="shared" si="2"/>
        <v>0</v>
      </c>
      <c r="L41" s="16">
        <f t="shared" si="3"/>
        <v>0</v>
      </c>
      <c r="M41" s="16" t="e">
        <f t="shared" si="4"/>
        <v>#DIV/0!</v>
      </c>
      <c r="N41" s="16">
        <f t="shared" si="5"/>
        <v>0</v>
      </c>
      <c r="O41" s="16">
        <f t="shared" si="6"/>
        <v>0</v>
      </c>
      <c r="P41" s="16">
        <f>((2*PI()*F41)*(F41+G41))*$P$19</f>
        <v>0</v>
      </c>
      <c r="Q41" s="16">
        <f t="shared" si="7"/>
        <v>0</v>
      </c>
      <c r="R41" s="16" t="e">
        <f>(P41/I41)*$R$19</f>
        <v>#DIV/0!</v>
      </c>
    </row>
    <row r="42" spans="1:18" ht="18.75" customHeight="1">
      <c r="A42" s="26"/>
      <c r="B42" s="33">
        <v>23</v>
      </c>
      <c r="C42" s="42"/>
      <c r="D42" s="43"/>
      <c r="E42" s="43"/>
      <c r="F42" s="34"/>
      <c r="G42" s="34"/>
      <c r="H42" s="34"/>
      <c r="I42" s="16">
        <f t="shared" si="0"/>
        <v>0</v>
      </c>
      <c r="J42" s="16">
        <f t="shared" si="1"/>
        <v>0</v>
      </c>
      <c r="K42" s="16">
        <f t="shared" si="2"/>
        <v>0</v>
      </c>
      <c r="L42" s="16">
        <f t="shared" si="3"/>
        <v>0</v>
      </c>
      <c r="M42" s="16" t="e">
        <f t="shared" si="4"/>
        <v>#DIV/0!</v>
      </c>
      <c r="N42" s="16">
        <f t="shared" si="5"/>
        <v>0</v>
      </c>
      <c r="O42" s="16">
        <f t="shared" si="6"/>
        <v>0</v>
      </c>
      <c r="P42" s="16">
        <f>((2*PI()*F42)*(F42+G42))*$P$19</f>
        <v>0</v>
      </c>
      <c r="Q42" s="16">
        <f t="shared" si="7"/>
        <v>0</v>
      </c>
      <c r="R42" s="16" t="e">
        <f>(P42/I42)*$R$19</f>
        <v>#DIV/0!</v>
      </c>
    </row>
    <row r="43" spans="1:18" ht="18.75" customHeight="1">
      <c r="A43" s="26"/>
      <c r="B43" s="33">
        <v>24</v>
      </c>
      <c r="C43" s="42"/>
      <c r="D43" s="43"/>
      <c r="E43" s="43"/>
      <c r="F43" s="34"/>
      <c r="G43" s="34"/>
      <c r="H43" s="34"/>
      <c r="I43" s="16">
        <f t="shared" si="0"/>
        <v>0</v>
      </c>
      <c r="J43" s="16">
        <f t="shared" si="1"/>
        <v>0</v>
      </c>
      <c r="K43" s="16">
        <f t="shared" si="2"/>
        <v>0</v>
      </c>
      <c r="L43" s="16">
        <f t="shared" si="3"/>
        <v>0</v>
      </c>
      <c r="M43" s="16" t="e">
        <f t="shared" si="4"/>
        <v>#DIV/0!</v>
      </c>
      <c r="N43" s="16">
        <f t="shared" si="5"/>
        <v>0</v>
      </c>
      <c r="O43" s="16">
        <f t="shared" si="6"/>
        <v>0</v>
      </c>
      <c r="P43" s="16">
        <f>((2*PI()*F43)*(F43+G43))*$P$19</f>
        <v>0</v>
      </c>
      <c r="Q43" s="16">
        <f t="shared" si="7"/>
        <v>0</v>
      </c>
      <c r="R43" s="16" t="e">
        <f>(P43/I43)*$R$19</f>
        <v>#DIV/0!</v>
      </c>
    </row>
    <row r="44" spans="1:18" ht="18.75" customHeight="1">
      <c r="A44" s="26"/>
      <c r="B44" s="33">
        <v>25</v>
      </c>
      <c r="C44" s="42"/>
      <c r="D44" s="43"/>
      <c r="E44" s="43"/>
      <c r="F44" s="34"/>
      <c r="G44" s="34"/>
      <c r="H44" s="34"/>
      <c r="I44" s="16">
        <f t="shared" si="0"/>
        <v>0</v>
      </c>
      <c r="J44" s="16">
        <f t="shared" si="1"/>
        <v>0</v>
      </c>
      <c r="K44" s="16">
        <f t="shared" si="2"/>
        <v>0</v>
      </c>
      <c r="L44" s="16">
        <f t="shared" si="3"/>
        <v>0</v>
      </c>
      <c r="M44" s="16" t="e">
        <f t="shared" si="4"/>
        <v>#DIV/0!</v>
      </c>
      <c r="N44" s="16">
        <f t="shared" si="5"/>
        <v>0</v>
      </c>
      <c r="O44" s="16">
        <f t="shared" si="6"/>
        <v>0</v>
      </c>
      <c r="P44" s="16">
        <f>((2*PI()*F44)*(F44+G44))*$P$19</f>
        <v>0</v>
      </c>
      <c r="Q44" s="16">
        <f t="shared" si="7"/>
        <v>0</v>
      </c>
      <c r="R44" s="16" t="e">
        <f>(P44/I44)*$R$19</f>
        <v>#DIV/0!</v>
      </c>
    </row>
  </sheetData>
  <sheetProtection sheet="1" objects="1" scenarios="1" formatCells="0" formatColumns="0" formatRows="0"/>
  <mergeCells count="36">
    <mergeCell ref="F16:K16"/>
    <mergeCell ref="P16:R16"/>
    <mergeCell ref="N16:O16"/>
    <mergeCell ref="L16:M16"/>
    <mergeCell ref="C42:E42"/>
    <mergeCell ref="C28:E28"/>
    <mergeCell ref="C29:E29"/>
    <mergeCell ref="C30:E30"/>
    <mergeCell ref="C31:E31"/>
    <mergeCell ref="C22:E22"/>
    <mergeCell ref="C23:E23"/>
    <mergeCell ref="C24:E24"/>
    <mergeCell ref="C25:E25"/>
    <mergeCell ref="C26:E26"/>
    <mergeCell ref="C43:E43"/>
    <mergeCell ref="C44:E44"/>
    <mergeCell ref="E3:E4"/>
    <mergeCell ref="C3:D3"/>
    <mergeCell ref="B15:E15"/>
    <mergeCell ref="C37:E37"/>
    <mergeCell ref="C38:E38"/>
    <mergeCell ref="C39:E39"/>
    <mergeCell ref="C40:E40"/>
    <mergeCell ref="C41:E41"/>
    <mergeCell ref="C32:E32"/>
    <mergeCell ref="C33:E33"/>
    <mergeCell ref="C34:E34"/>
    <mergeCell ref="C35:E35"/>
    <mergeCell ref="C36:E36"/>
    <mergeCell ref="C27:E27"/>
    <mergeCell ref="B3:B4"/>
    <mergeCell ref="C21:E21"/>
    <mergeCell ref="B8:B9"/>
    <mergeCell ref="C20:E20"/>
    <mergeCell ref="B16:B19"/>
    <mergeCell ref="C16:E19"/>
  </mergeCells>
  <phoneticPr fontId="1"/>
  <dataValidations count="8">
    <dataValidation type="list" allowBlank="1" showInputMessage="1" showErrorMessage="1" sqref="C5:C13" xr:uid="{0457ED13-CAF4-4A86-A183-6F8088CB14F1}">
      <formula1>"Y,Z,E,P,T,G,M,k,h,da,d,c,m,u,n,p,f,a,z,y"</formula1>
    </dataValidation>
    <dataValidation type="list" allowBlank="1" showInputMessage="1" showErrorMessage="1" sqref="D5" xr:uid="{71E4F59F-2CC2-4CF8-B190-A4414192F3B1}">
      <formula1>"m,ang,ft,in,mi,Nmi,Pica,yd"</formula1>
    </dataValidation>
    <dataValidation type="list" allowBlank="1" showInputMessage="1" showErrorMessage="1" sqref="D12" xr:uid="{CF1B3098-3A23-4E19-8D66-DDFB28DE16A2}">
      <formula1>"Pa,p,atm,at,mmHg,psi,Torr"</formula1>
    </dataValidation>
    <dataValidation type="list" allowBlank="1" showInputMessage="1" showErrorMessage="1" sqref="D6" xr:uid="{7ED2A313-62F2-42B9-9A2E-D31515F40F22}">
      <formula1>"m^2,m2,ang^2,ang2,ar,ft^2,ft2,ha,in^2,in2,ly^2,ly2,mi^2,mi2,Morgen,Nmi^2,Nmi2,Pica^2,Pica2,uk_acre,us_acre,yd^2,yd2"</formula1>
    </dataValidation>
    <dataValidation type="list" allowBlank="1" showInputMessage="1" showErrorMessage="1" sqref="D10 D8" xr:uid="{1BB16B60-BC75-49C6-ABE9-8B6FE3400056}">
      <formula1>"g,cwt,shweight,grain,lbm,ozm,sg,stone,ton,u,uk_cwt,lcwt,uk_ton,LTON"</formula1>
    </dataValidation>
    <dataValidation type="list" allowBlank="1" showInputMessage="1" showErrorMessage="1" sqref="D11" xr:uid="{50558586-E29B-4D25-A0DE-C55BAFB647E6}">
      <formula1>"N,dyn,dy,lbf,pond"</formula1>
    </dataValidation>
    <dataValidation type="list" allowBlank="1" showInputMessage="1" showErrorMessage="1" sqref="D13" xr:uid="{A76C9A04-D2CE-4F51-BD69-33029396924E}">
      <formula1>"m^-1,m-1,ang^-1,ang-1,ft^-1,ft-1,in^-1,in-1,mi^-1,mi-1,Nmi^-1,Nmi-1,Pica^-1,Pica-1,yd^-1,yd-1"</formula1>
    </dataValidation>
    <dataValidation type="list" allowBlank="1" showInputMessage="1" showErrorMessage="1" sqref="D9:D13 D7" xr:uid="{09A6E5EC-8FD3-4CBD-A459-E60581041C88}">
      <formula1>"m^3,m3,L,l,ang^3,ang3,barrel,bushel,cup,ft^3,ft3,gal,GRT,regton,in^3,in3,ly^3,ly3,mi^3,mi3,MTON,Nmi^3,Nmi3,oz,Pica^3,Pica3,pt,us_pt,qt,tbs,tsp,tspm,uk_gal,uk_pt,uk_qt,yd^3,yd3"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FC330-9D1D-4A37-91F0-C15958010034}">
  <dimension ref="A1:C2"/>
  <sheetViews>
    <sheetView workbookViewId="0">
      <selection activeCell="A2" sqref="A2"/>
    </sheetView>
  </sheetViews>
  <sheetFormatPr defaultRowHeight="18.75"/>
  <cols>
    <col min="1" max="1" width="9" style="1"/>
    <col min="2" max="2" width="26.625" customWidth="1"/>
    <col min="3" max="3" width="21.5" style="5" customWidth="1"/>
  </cols>
  <sheetData>
    <row r="1" spans="1:3">
      <c r="A1" s="2" t="s">
        <v>2</v>
      </c>
      <c r="B1" s="3" t="s">
        <v>0</v>
      </c>
      <c r="C1" s="4" t="s">
        <v>1</v>
      </c>
    </row>
    <row r="2" spans="1:3">
      <c r="A2" s="2" t="s">
        <v>7</v>
      </c>
      <c r="B2" s="3" t="s">
        <v>8</v>
      </c>
      <c r="C2" s="4">
        <v>44179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</vt:lpstr>
      <vt:lpstr>物理量</vt:lpstr>
      <vt:lpstr>改訂履歴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直円柱計算機 ver.1.0.0</dc:title>
  <dc:creator/>
  <cp:keywords>黒い箱の中</cp:keywords>
  <cp:lastModifiedBy/>
  <dcterms:created xsi:type="dcterms:W3CDTF">2020-11-28T07:27:37Z</dcterms:created>
  <dcterms:modified xsi:type="dcterms:W3CDTF">2020-12-14T13:03:42Z</dcterms:modified>
  <cp:category>数学,幾何学,物理学,力学</cp:category>
</cp:coreProperties>
</file>