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8E8032C7-6A04-4A8A-A211-A6D96FEC13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基本" sheetId="19" r:id="rId1"/>
    <sheet name="物理量" sheetId="22" r:id="rId2"/>
    <sheet name="改訂履歴" sheetId="1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2" l="1"/>
  <c r="K37" i="22" s="1"/>
  <c r="M37" i="22"/>
  <c r="U37" i="22"/>
  <c r="J38" i="22"/>
  <c r="K38" i="22" s="1"/>
  <c r="L38" i="22"/>
  <c r="S38" i="22" s="1"/>
  <c r="M38" i="22"/>
  <c r="U38" i="22" s="1"/>
  <c r="J39" i="22"/>
  <c r="L39" i="22" s="1"/>
  <c r="S39" i="22" s="1"/>
  <c r="M39" i="22"/>
  <c r="U39" i="22" s="1"/>
  <c r="J40" i="22"/>
  <c r="M40" i="22"/>
  <c r="U40" i="22"/>
  <c r="J41" i="22"/>
  <c r="K41" i="22" s="1"/>
  <c r="M41" i="22"/>
  <c r="U41" i="22" s="1"/>
  <c r="J42" i="22"/>
  <c r="L42" i="22" s="1"/>
  <c r="S42" i="22" s="1"/>
  <c r="K42" i="22"/>
  <c r="M42" i="22"/>
  <c r="U42" i="22" s="1"/>
  <c r="J43" i="22"/>
  <c r="M43" i="22"/>
  <c r="U43" i="22" s="1"/>
  <c r="J44" i="22"/>
  <c r="M44" i="22"/>
  <c r="U44" i="22"/>
  <c r="J25" i="22"/>
  <c r="K25" i="22" s="1"/>
  <c r="M25" i="22"/>
  <c r="U25" i="22" s="1"/>
  <c r="J26" i="22"/>
  <c r="L26" i="22" s="1"/>
  <c r="S26" i="22" s="1"/>
  <c r="M26" i="22"/>
  <c r="U26" i="22" s="1"/>
  <c r="J27" i="22"/>
  <c r="M27" i="22"/>
  <c r="U27" i="22" s="1"/>
  <c r="J28" i="22"/>
  <c r="M28" i="22"/>
  <c r="U28" i="22" s="1"/>
  <c r="J29" i="22"/>
  <c r="K29" i="22" s="1"/>
  <c r="M29" i="22"/>
  <c r="U29" i="22" s="1"/>
  <c r="J30" i="22"/>
  <c r="L30" i="22" s="1"/>
  <c r="S30" i="22" s="1"/>
  <c r="M30" i="22"/>
  <c r="U30" i="22" s="1"/>
  <c r="J31" i="22"/>
  <c r="L31" i="22" s="1"/>
  <c r="S31" i="22" s="1"/>
  <c r="M31" i="22"/>
  <c r="U31" i="22" s="1"/>
  <c r="J32" i="22"/>
  <c r="M32" i="22"/>
  <c r="U32" i="22" s="1"/>
  <c r="J33" i="22"/>
  <c r="K33" i="22" s="1"/>
  <c r="M33" i="22"/>
  <c r="U33" i="22" s="1"/>
  <c r="J34" i="22"/>
  <c r="L34" i="22" s="1"/>
  <c r="S34" i="22" s="1"/>
  <c r="M34" i="22"/>
  <c r="U34" i="22" s="1"/>
  <c r="J35" i="22"/>
  <c r="M35" i="22"/>
  <c r="U35" i="22" s="1"/>
  <c r="J36" i="22"/>
  <c r="M36" i="22"/>
  <c r="U36" i="22" s="1"/>
  <c r="J21" i="22"/>
  <c r="K21" i="22" s="1"/>
  <c r="M21" i="22"/>
  <c r="U21" i="22" s="1"/>
  <c r="J22" i="22"/>
  <c r="K22" i="22" s="1"/>
  <c r="M22" i="22"/>
  <c r="U22" i="22" s="1"/>
  <c r="J23" i="22"/>
  <c r="K23" i="22" s="1"/>
  <c r="M23" i="22"/>
  <c r="U23" i="22" s="1"/>
  <c r="J24" i="22"/>
  <c r="K24" i="22" s="1"/>
  <c r="M24" i="22"/>
  <c r="U24" i="22" s="1"/>
  <c r="V16" i="22"/>
  <c r="M20" i="22"/>
  <c r="U20" i="22" s="1"/>
  <c r="J20" i="22"/>
  <c r="L20" i="22" s="1"/>
  <c r="S20" i="22" s="1"/>
  <c r="H20" i="19"/>
  <c r="H21" i="19"/>
  <c r="H22" i="19"/>
  <c r="H23" i="19"/>
  <c r="H24" i="19"/>
  <c r="H25" i="19"/>
  <c r="H26" i="19"/>
  <c r="H27" i="19"/>
  <c r="H28" i="19"/>
  <c r="H19" i="19"/>
  <c r="R20" i="19"/>
  <c r="R21" i="19"/>
  <c r="R22" i="19"/>
  <c r="R23" i="19"/>
  <c r="R24" i="19"/>
  <c r="R25" i="19"/>
  <c r="R26" i="19"/>
  <c r="R27" i="19"/>
  <c r="R28" i="19"/>
  <c r="R19" i="19"/>
  <c r="P19" i="19"/>
  <c r="P20" i="19"/>
  <c r="P21" i="19"/>
  <c r="P22" i="19"/>
  <c r="P23" i="19"/>
  <c r="P24" i="19"/>
  <c r="P25" i="19"/>
  <c r="P26" i="19"/>
  <c r="P27" i="19"/>
  <c r="P28" i="19"/>
  <c r="O19" i="19"/>
  <c r="M20" i="19"/>
  <c r="M21" i="19"/>
  <c r="M22" i="19"/>
  <c r="M23" i="19"/>
  <c r="M24" i="19"/>
  <c r="M25" i="19"/>
  <c r="M26" i="19"/>
  <c r="M27" i="19"/>
  <c r="M19" i="19"/>
  <c r="K20" i="19"/>
  <c r="K21" i="19"/>
  <c r="K22" i="19"/>
  <c r="K23" i="19"/>
  <c r="K24" i="19"/>
  <c r="K25" i="19"/>
  <c r="K26" i="19"/>
  <c r="K27" i="19"/>
  <c r="Q20" i="19"/>
  <c r="Q21" i="19"/>
  <c r="Q22" i="19"/>
  <c r="Q23" i="19"/>
  <c r="Q24" i="19"/>
  <c r="Q25" i="19"/>
  <c r="Q26" i="19"/>
  <c r="Q27" i="19"/>
  <c r="Q28" i="19"/>
  <c r="Q19" i="19"/>
  <c r="K19" i="19" s="1"/>
  <c r="O20" i="19"/>
  <c r="O21" i="19"/>
  <c r="O22" i="19"/>
  <c r="O23" i="19"/>
  <c r="O24" i="19"/>
  <c r="O25" i="19"/>
  <c r="O26" i="19"/>
  <c r="O27" i="19"/>
  <c r="O28" i="19"/>
  <c r="K28" i="19" s="1"/>
  <c r="M28" i="19" s="1"/>
  <c r="L20" i="19"/>
  <c r="L21" i="19"/>
  <c r="L22" i="19"/>
  <c r="L23" i="19"/>
  <c r="L24" i="19"/>
  <c r="L25" i="19"/>
  <c r="L26" i="19"/>
  <c r="L27" i="19"/>
  <c r="L28" i="19"/>
  <c r="L19" i="19"/>
  <c r="K30" i="22" l="1"/>
  <c r="K26" i="22"/>
  <c r="L27" i="22"/>
  <c r="S27" i="22" s="1"/>
  <c r="L43" i="22"/>
  <c r="S43" i="22" s="1"/>
  <c r="L40" i="22"/>
  <c r="S40" i="22" s="1"/>
  <c r="K43" i="22"/>
  <c r="K39" i="22"/>
  <c r="L44" i="22"/>
  <c r="S44" i="22" s="1"/>
  <c r="K44" i="22"/>
  <c r="K40" i="22"/>
  <c r="L41" i="22"/>
  <c r="S41" i="22" s="1"/>
  <c r="L37" i="22"/>
  <c r="S37" i="22" s="1"/>
  <c r="L36" i="22"/>
  <c r="S36" i="22" s="1"/>
  <c r="K34" i="22"/>
  <c r="L28" i="22"/>
  <c r="S28" i="22" s="1"/>
  <c r="L35" i="22"/>
  <c r="S35" i="22" s="1"/>
  <c r="L29" i="22"/>
  <c r="S29" i="22" s="1"/>
  <c r="K35" i="22"/>
  <c r="K31" i="22"/>
  <c r="K27" i="22"/>
  <c r="L32" i="22"/>
  <c r="S32" i="22" s="1"/>
  <c r="K36" i="22"/>
  <c r="K32" i="22"/>
  <c r="K28" i="22"/>
  <c r="L25" i="22"/>
  <c r="S25" i="22" s="1"/>
  <c r="L33" i="22"/>
  <c r="S33" i="22" s="1"/>
  <c r="K20" i="22"/>
  <c r="L24" i="22"/>
  <c r="S24" i="22" s="1"/>
  <c r="L23" i="22"/>
  <c r="S23" i="22" s="1"/>
  <c r="L22" i="22"/>
  <c r="S22" i="22" s="1"/>
  <c r="L21" i="22"/>
  <c r="S21" i="22" s="1"/>
  <c r="N20" i="19"/>
  <c r="N25" i="19"/>
  <c r="N28" i="19"/>
  <c r="G20" i="19"/>
  <c r="I20" i="19"/>
  <c r="J20" i="19"/>
  <c r="G21" i="19"/>
  <c r="N21" i="19" s="1"/>
  <c r="J21" i="19"/>
  <c r="G22" i="19"/>
  <c r="I22" i="19" s="1"/>
  <c r="J22" i="19"/>
  <c r="G23" i="19"/>
  <c r="I23" i="19" s="1"/>
  <c r="J23" i="19"/>
  <c r="G24" i="19"/>
  <c r="N24" i="19" s="1"/>
  <c r="J24" i="19"/>
  <c r="G25" i="19"/>
  <c r="I25" i="19" s="1"/>
  <c r="J25" i="19"/>
  <c r="G26" i="19"/>
  <c r="I26" i="19" s="1"/>
  <c r="J26" i="19"/>
  <c r="G27" i="19"/>
  <c r="I27" i="19" s="1"/>
  <c r="J27" i="19"/>
  <c r="G28" i="19"/>
  <c r="I28" i="19"/>
  <c r="J28" i="19"/>
  <c r="J19" i="19"/>
  <c r="G19" i="19"/>
  <c r="N19" i="19" s="1"/>
  <c r="N27" i="19" l="1"/>
  <c r="I24" i="19"/>
  <c r="I21" i="19"/>
  <c r="N26" i="19"/>
  <c r="I19" i="19"/>
  <c r="N23" i="19"/>
  <c r="N22" i="19"/>
  <c r="E9" i="22" l="1"/>
  <c r="E6" i="22"/>
  <c r="E5" i="22"/>
  <c r="E12" i="22"/>
  <c r="E8" i="22"/>
  <c r="E10" i="22"/>
  <c r="E7" i="22"/>
  <c r="E11" i="22"/>
  <c r="U18" i="22" l="1"/>
  <c r="M18" i="22"/>
  <c r="L18" i="22"/>
  <c r="T18" i="22"/>
  <c r="R18" i="22"/>
  <c r="H18" i="22"/>
  <c r="F18" i="22"/>
  <c r="G18" i="22"/>
  <c r="W19" i="22"/>
  <c r="O19" i="22"/>
  <c r="Q19" i="22"/>
  <c r="P19" i="22"/>
  <c r="N19" i="22"/>
  <c r="Q20" i="22" l="1"/>
  <c r="Q38" i="22"/>
  <c r="N38" i="22" s="1"/>
  <c r="O38" i="22" s="1"/>
  <c r="P38" i="22" s="1"/>
  <c r="Q39" i="22"/>
  <c r="Q30" i="22"/>
  <c r="Q32" i="22"/>
  <c r="N32" i="22" s="1"/>
  <c r="O32" i="22" s="1"/>
  <c r="P32" i="22" s="1"/>
  <c r="Q35" i="22"/>
  <c r="Q42" i="22"/>
  <c r="Q25" i="22"/>
  <c r="Q40" i="22"/>
  <c r="Q28" i="22"/>
  <c r="Q31" i="22"/>
  <c r="N31" i="22" s="1"/>
  <c r="O31" i="22" s="1"/>
  <c r="P31" i="22" s="1"/>
  <c r="Q33" i="22"/>
  <c r="Q29" i="22"/>
  <c r="Q36" i="22"/>
  <c r="Q41" i="22"/>
  <c r="Q26" i="22"/>
  <c r="Q27" i="22"/>
  <c r="Q43" i="22"/>
  <c r="Q37" i="22"/>
  <c r="Q44" i="22"/>
  <c r="N44" i="22" s="1"/>
  <c r="O44" i="22" s="1"/>
  <c r="P44" i="22" s="1"/>
  <c r="Q34" i="22"/>
  <c r="R19" i="22"/>
  <c r="Q22" i="22"/>
  <c r="T19" i="22"/>
  <c r="Q23" i="22"/>
  <c r="N23" i="22" s="1"/>
  <c r="O23" i="22" s="1"/>
  <c r="P23" i="22" s="1"/>
  <c r="Q21" i="22"/>
  <c r="N21" i="22" s="1"/>
  <c r="O21" i="22" s="1"/>
  <c r="P21" i="22" s="1"/>
  <c r="Q24" i="22"/>
  <c r="N24" i="22" s="1"/>
  <c r="O24" i="22" s="1"/>
  <c r="P24" i="22" s="1"/>
  <c r="N20" i="22"/>
  <c r="O20" i="22" s="1"/>
  <c r="P20" i="22" s="1"/>
  <c r="V19" i="22"/>
  <c r="N41" i="22" l="1"/>
  <c r="O41" i="22" s="1"/>
  <c r="P41" i="22" s="1"/>
  <c r="N42" i="22"/>
  <c r="O42" i="22" s="1"/>
  <c r="P42" i="22" s="1"/>
  <c r="N36" i="22"/>
  <c r="O36" i="22" s="1"/>
  <c r="P36" i="22" s="1"/>
  <c r="N35" i="22"/>
  <c r="O35" i="22" s="1"/>
  <c r="P35" i="22" s="1"/>
  <c r="N34" i="22"/>
  <c r="O34" i="22" s="1"/>
  <c r="P34" i="22" s="1"/>
  <c r="N29" i="22"/>
  <c r="O29" i="22" s="1"/>
  <c r="P29" i="22" s="1"/>
  <c r="N37" i="22"/>
  <c r="O37" i="22" s="1"/>
  <c r="P37" i="22" s="1"/>
  <c r="N33" i="22"/>
  <c r="O33" i="22" s="1"/>
  <c r="P33" i="22" s="1"/>
  <c r="N30" i="22"/>
  <c r="O30" i="22" s="1"/>
  <c r="P30" i="22" s="1"/>
  <c r="N43" i="22"/>
  <c r="O43" i="22" s="1"/>
  <c r="P43" i="22" s="1"/>
  <c r="T38" i="22"/>
  <c r="T25" i="22"/>
  <c r="T32" i="22"/>
  <c r="T34" i="22"/>
  <c r="T36" i="22"/>
  <c r="T30" i="22"/>
  <c r="T37" i="22"/>
  <c r="T41" i="22"/>
  <c r="T40" i="22"/>
  <c r="T43" i="22"/>
  <c r="T27" i="22"/>
  <c r="T29" i="22"/>
  <c r="T33" i="22"/>
  <c r="T35" i="22"/>
  <c r="T28" i="22"/>
  <c r="T42" i="22"/>
  <c r="T31" i="22"/>
  <c r="T39" i="22"/>
  <c r="T44" i="22"/>
  <c r="T26" i="22"/>
  <c r="N28" i="22"/>
  <c r="O28" i="22" s="1"/>
  <c r="P28" i="22" s="1"/>
  <c r="N39" i="22"/>
  <c r="O39" i="22" s="1"/>
  <c r="P39" i="22" s="1"/>
  <c r="N27" i="22"/>
  <c r="O27" i="22" s="1"/>
  <c r="P27" i="22" s="1"/>
  <c r="N40" i="22"/>
  <c r="O40" i="22" s="1"/>
  <c r="P40" i="22" s="1"/>
  <c r="R36" i="22"/>
  <c r="R34" i="22"/>
  <c r="V34" i="22" s="1"/>
  <c r="W34" i="22" s="1"/>
  <c r="R28" i="22"/>
  <c r="V28" i="22" s="1"/>
  <c r="R27" i="22"/>
  <c r="V27" i="22" s="1"/>
  <c r="R44" i="22"/>
  <c r="R35" i="22"/>
  <c r="R33" i="22"/>
  <c r="R42" i="22"/>
  <c r="V42" i="22" s="1"/>
  <c r="W42" i="22" s="1"/>
  <c r="R26" i="22"/>
  <c r="V26" i="22" s="1"/>
  <c r="R41" i="22"/>
  <c r="V41" i="22" s="1"/>
  <c r="W41" i="22" s="1"/>
  <c r="R39" i="22"/>
  <c r="R30" i="22"/>
  <c r="V30" i="22" s="1"/>
  <c r="W30" i="22" s="1"/>
  <c r="R38" i="22"/>
  <c r="V38" i="22" s="1"/>
  <c r="W38" i="22" s="1"/>
  <c r="R37" i="22"/>
  <c r="R29" i="22"/>
  <c r="V29" i="22" s="1"/>
  <c r="R31" i="22"/>
  <c r="V31" i="22" s="1"/>
  <c r="W31" i="22" s="1"/>
  <c r="R43" i="22"/>
  <c r="V43" i="22" s="1"/>
  <c r="W43" i="22" s="1"/>
  <c r="R25" i="22"/>
  <c r="V25" i="22" s="1"/>
  <c r="W25" i="22" s="1"/>
  <c r="R32" i="22"/>
  <c r="R40" i="22"/>
  <c r="V40" i="22" s="1"/>
  <c r="W40" i="22" s="1"/>
  <c r="N26" i="22"/>
  <c r="O26" i="22" s="1"/>
  <c r="P26" i="22" s="1"/>
  <c r="N25" i="22"/>
  <c r="O25" i="22" s="1"/>
  <c r="P25" i="22" s="1"/>
  <c r="T21" i="22"/>
  <c r="T22" i="22"/>
  <c r="T23" i="22"/>
  <c r="T24" i="22"/>
  <c r="T20" i="22"/>
  <c r="N22" i="22"/>
  <c r="O22" i="22" s="1"/>
  <c r="P22" i="22" s="1"/>
  <c r="R20" i="22"/>
  <c r="R22" i="22"/>
  <c r="R24" i="22"/>
  <c r="R21" i="22"/>
  <c r="R23" i="22"/>
  <c r="W18" i="22"/>
  <c r="V18" i="22"/>
  <c r="Q18" i="22"/>
  <c r="N18" i="22"/>
  <c r="V32" i="22" l="1"/>
  <c r="W32" i="22" s="1"/>
  <c r="V39" i="22"/>
  <c r="W39" i="22" s="1"/>
  <c r="W28" i="22"/>
  <c r="W26" i="22"/>
  <c r="V36" i="22"/>
  <c r="W36" i="22" s="1"/>
  <c r="V33" i="22"/>
  <c r="W33" i="22" s="1"/>
  <c r="W29" i="22"/>
  <c r="V35" i="22"/>
  <c r="W35" i="22" s="1"/>
  <c r="V37" i="22"/>
  <c r="W37" i="22" s="1"/>
  <c r="V44" i="22"/>
  <c r="W44" i="22" s="1"/>
  <c r="W27" i="22"/>
  <c r="V24" i="22"/>
  <c r="W24" i="22" s="1"/>
  <c r="V23" i="22"/>
  <c r="W23" i="22" s="1"/>
  <c r="V21" i="22"/>
  <c r="W21" i="22" s="1"/>
  <c r="V22" i="22"/>
  <c r="W22" i="22" s="1"/>
  <c r="V20" i="22"/>
  <c r="W20" i="22" s="1"/>
  <c r="S18" i="22"/>
  <c r="I18" i="22" l="1"/>
  <c r="P18" i="22"/>
  <c r="O18" i="22"/>
</calcChain>
</file>

<file path=xl/sharedStrings.xml><?xml version="1.0" encoding="utf-8"?>
<sst xmlns="http://schemas.openxmlformats.org/spreadsheetml/2006/main" count="93" uniqueCount="57">
  <si>
    <t>内容</t>
    <rPh sb="0" eb="2">
      <t>ナイヨウ</t>
    </rPh>
    <phoneticPr fontId="1"/>
  </si>
  <si>
    <t>公開日</t>
    <rPh sb="0" eb="3">
      <t>コウカイビ</t>
    </rPh>
    <phoneticPr fontId="1"/>
  </si>
  <si>
    <t>ver</t>
    <phoneticPr fontId="1"/>
  </si>
  <si>
    <t>メモ</t>
    <phoneticPr fontId="1"/>
  </si>
  <si>
    <t>体積(V)</t>
    <phoneticPr fontId="1"/>
  </si>
  <si>
    <t>表面積(S)</t>
    <phoneticPr fontId="1"/>
  </si>
  <si>
    <t>No.</t>
    <phoneticPr fontId="1"/>
  </si>
  <si>
    <t>1.0.0</t>
    <phoneticPr fontId="1"/>
  </si>
  <si>
    <t>新規作成</t>
    <rPh sb="0" eb="2">
      <t>シンキ</t>
    </rPh>
    <rPh sb="2" eb="4">
      <t>サクセイ</t>
    </rPh>
    <phoneticPr fontId="1"/>
  </si>
  <si>
    <t>表面積:体積比
(S/V)</t>
    <rPh sb="0" eb="1">
      <t>ヒョウ</t>
    </rPh>
    <rPh sb="1" eb="3">
      <t>メンセキ</t>
    </rPh>
    <rPh sb="6" eb="7">
      <t>ヒ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</si>
  <si>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</si>
  <si>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</si>
  <si>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質量</t>
    <rPh sb="0" eb="2">
      <t>シツリョウ</t>
    </rPh>
    <phoneticPr fontId="1"/>
  </si>
  <si>
    <t>長さ</t>
    <rPh sb="0" eb="1">
      <t>ナガ</t>
    </rPh>
    <phoneticPr fontId="1"/>
  </si>
  <si>
    <t>密度</t>
    <rPh sb="0" eb="2">
      <t>ミツド</t>
    </rPh>
    <phoneticPr fontId="1"/>
  </si>
  <si>
    <t>表面積:体積比(S/V)</t>
    <rPh sb="0" eb="1">
      <t>ヒョウ</t>
    </rPh>
    <rPh sb="1" eb="3">
      <t>メンセキ</t>
    </rPh>
    <rPh sb="6" eb="7">
      <t>ヒ</t>
    </rPh>
    <phoneticPr fontId="1"/>
  </si>
  <si>
    <t>重量</t>
    <rPh sb="0" eb="2">
      <t>ジュウリョウ</t>
    </rPh>
    <phoneticPr fontId="1"/>
  </si>
  <si>
    <t>体積</t>
    <rPh sb="0" eb="2">
      <t>タイセキ</t>
    </rPh>
    <phoneticPr fontId="1"/>
  </si>
  <si>
    <t>面積</t>
    <rPh sb="0" eb="2">
      <t>メンセキ</t>
    </rPh>
    <phoneticPr fontId="1"/>
  </si>
  <si>
    <t>S/V</t>
    <phoneticPr fontId="1"/>
  </si>
  <si>
    <t>換算なし</t>
    <rPh sb="0" eb="2">
      <t>カンザン</t>
    </rPh>
    <phoneticPr fontId="1"/>
  </si>
  <si>
    <t>m^3</t>
    <phoneticPr fontId="1"/>
  </si>
  <si>
    <t>g</t>
  </si>
  <si>
    <t>g</t>
    <phoneticPr fontId="1"/>
  </si>
  <si>
    <t>m</t>
    <phoneticPr fontId="1"/>
  </si>
  <si>
    <t>m^2</t>
    <phoneticPr fontId="1"/>
  </si>
  <si>
    <t>c</t>
    <phoneticPr fontId="1"/>
  </si>
  <si>
    <t>m^-1</t>
  </si>
  <si>
    <t>N</t>
    <phoneticPr fontId="1"/>
  </si>
  <si>
    <t>L</t>
    <phoneticPr fontId="1"/>
  </si>
  <si>
    <t>物理量</t>
    <rPh sb="0" eb="2">
      <t>ブツリ</t>
    </rPh>
    <rPh sb="2" eb="3">
      <t>リョウ</t>
    </rPh>
    <phoneticPr fontId="1"/>
  </si>
  <si>
    <t>出力単位</t>
    <rPh sb="0" eb="2">
      <t>シュツリョク</t>
    </rPh>
    <rPh sb="2" eb="4">
      <t>タンイ</t>
    </rPh>
    <phoneticPr fontId="1"/>
  </si>
  <si>
    <t>入力単位</t>
    <rPh sb="0" eb="2">
      <t>ニュウリョク</t>
    </rPh>
    <rPh sb="2" eb="4">
      <t>タンイ</t>
    </rPh>
    <phoneticPr fontId="1"/>
  </si>
  <si>
    <t>接頭</t>
    <rPh sb="0" eb="2">
      <t>セットウ</t>
    </rPh>
    <phoneticPr fontId="1"/>
  </si>
  <si>
    <t>Copyright © 2020 黒い箱の中 All Rights Reserved.</t>
    <phoneticPr fontId="1"/>
  </si>
  <si>
    <t>高さ(h)</t>
    <rPh sb="0" eb="1">
      <t>タカ</t>
    </rPh>
    <phoneticPr fontId="1"/>
  </si>
  <si>
    <t>m</t>
    <phoneticPr fontId="1"/>
  </si>
  <si>
    <t>面積(F1.A)</t>
    <rPh sb="0" eb="2">
      <t>メンセキ</t>
    </rPh>
    <phoneticPr fontId="1"/>
  </si>
  <si>
    <t>面積(F2.A)</t>
    <rPh sb="0" eb="2">
      <t>メンセキ</t>
    </rPh>
    <phoneticPr fontId="1"/>
  </si>
  <si>
    <t>対角線(F2.d)</t>
    <rPh sb="0" eb="3">
      <t>タイカクセン</t>
    </rPh>
    <phoneticPr fontId="1"/>
  </si>
  <si>
    <t>直円柱セグメント</t>
    <rPh sb="0" eb="3">
      <t>チョクエンチュウ</t>
    </rPh>
    <phoneticPr fontId="1"/>
  </si>
  <si>
    <t>底面展開図(F2)</t>
    <rPh sb="0" eb="2">
      <t>テイメン</t>
    </rPh>
    <rPh sb="2" eb="5">
      <t>テンカイズ</t>
    </rPh>
    <phoneticPr fontId="1"/>
  </si>
  <si>
    <t>側面(F1)</t>
    <rPh sb="0" eb="2">
      <t>ソクメン</t>
    </rPh>
    <phoneticPr fontId="1"/>
  </si>
  <si>
    <t>上面(F3)</t>
    <rPh sb="0" eb="2">
      <t>ジョウメン</t>
    </rPh>
    <phoneticPr fontId="1"/>
  </si>
  <si>
    <t>半径(r)</t>
    <rPh sb="0" eb="2">
      <t>ハンケイ</t>
    </rPh>
    <phoneticPr fontId="1"/>
  </si>
  <si>
    <t>円弧(a)</t>
    <rPh sb="0" eb="2">
      <t>エンコ</t>
    </rPh>
    <phoneticPr fontId="1"/>
  </si>
  <si>
    <t>弦(c)</t>
    <rPh sb="0" eb="1">
      <t>ゲン</t>
    </rPh>
    <phoneticPr fontId="1"/>
  </si>
  <si>
    <t>幅(w)</t>
    <rPh sb="0" eb="1">
      <t>ハバ</t>
    </rPh>
    <phoneticPr fontId="1"/>
  </si>
  <si>
    <t>水平直円柱セグメント計算機</t>
    <rPh sb="0" eb="2">
      <t>スイヘイ</t>
    </rPh>
    <rPh sb="2" eb="3">
      <t>チョク</t>
    </rPh>
    <rPh sb="3" eb="5">
      <t>エンチュウ</t>
    </rPh>
    <rPh sb="10" eb="13">
      <t>ケイサンキ</t>
    </rPh>
    <phoneticPr fontId="1"/>
  </si>
  <si>
    <t>水平直円柱セグメント計算機物理量計算機</t>
    <rPh sb="0" eb="2">
      <t>スイヘイ</t>
    </rPh>
    <rPh sb="2" eb="3">
      <t>チョク</t>
    </rPh>
    <rPh sb="3" eb="5">
      <t>エンチュウ</t>
    </rPh>
    <rPh sb="10" eb="13">
      <t>ケイサンキ</t>
    </rPh>
    <rPh sb="13" eb="15">
      <t>ブツリ</t>
    </rPh>
    <rPh sb="15" eb="16">
      <t>リョウ</t>
    </rPh>
    <rPh sb="16" eb="19">
      <t>ケイサンキ</t>
    </rPh>
    <phoneticPr fontId="1"/>
  </si>
  <si>
    <t>rad</t>
    <phoneticPr fontId="1"/>
  </si>
  <si>
    <t>度</t>
    <rPh sb="0" eb="1">
      <t>ド</t>
    </rPh>
    <phoneticPr fontId="1"/>
  </si>
  <si>
    <t>幅(w)</t>
    <phoneticPr fontId="1"/>
  </si>
  <si>
    <t>水平直円柱セグメント</t>
    <rPh sb="0" eb="2">
      <t>スイヘイ</t>
    </rPh>
    <rPh sb="2" eb="3">
      <t>チョク</t>
    </rPh>
    <rPh sb="3" eb="5">
      <t>エンチュウ</t>
    </rPh>
    <phoneticPr fontId="1"/>
  </si>
  <si>
    <t>面積(F3.A)</t>
    <rPh sb="0" eb="2">
      <t>メンセキ</t>
    </rPh>
    <phoneticPr fontId="1"/>
  </si>
  <si>
    <t>対角線(F3.d)</t>
    <rPh sb="0" eb="3">
      <t>タイカクセン</t>
    </rPh>
    <phoneticPr fontId="1"/>
  </si>
  <si>
    <t>中心角(θ)</t>
    <rPh sb="0" eb="2">
      <t>チュウシン</t>
    </rPh>
    <rPh sb="2" eb="3">
      <t>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</si>
</sst>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yyyy&quot;年&quot;mm&quot;月&quot;dd&quot;日&quot;;@"/>
    <numFmt numFmtId="178" formatCode="0.000"/>
    <numFmt numFmtId="179" formatCode="0.E+00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78" fontId="0" fillId="0" borderId="3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right"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179" fontId="0" fillId="3" borderId="8" xfId="0" applyNumberFormat="1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178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 applyProtection="1">
      <alignment horizontal="center" vertical="center" shrinkToFit="1"/>
    </xf>
    <xf numFmtId="178" fontId="0" fillId="0" borderId="13" xfId="0" applyNumberFormat="1" applyBorder="1" applyAlignment="1" applyProtection="1">
      <alignment horizontal="center" vertical="center"/>
    </xf>
    <xf numFmtId="178" fontId="0" fillId="0" borderId="14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shrinkToFi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FF9D"/>
      <color rgb="FFE0B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0</xdr:rowOff>
    </xdr:from>
    <xdr:to>
      <xdr:col>12</xdr:col>
      <xdr:colOff>495755</xdr:colOff>
      <xdr:row>14</xdr:row>
      <xdr:rowOff>114781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9355D71-97A7-482C-81A2-F86472C8C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0"/>
          <a:ext cx="3258005" cy="3448531"/>
        </a:xfrm>
        <a:prstGeom prst="rect">
          <a:avLst/>
        </a:prstGeom>
      </xdr:spPr>
    </xdr:pic>
    <xdr:clientData/>
  </xdr:twoCellAnchor>
  <xdr:twoCellAnchor editAs="oneCell">
    <xdr:from>
      <xdr:col>12</xdr:col>
      <xdr:colOff>697650</xdr:colOff>
      <xdr:row>0</xdr:row>
      <xdr:rowOff>0</xdr:rowOff>
    </xdr:from>
    <xdr:to>
      <xdr:col>16</xdr:col>
      <xdr:colOff>107555</xdr:colOff>
      <xdr:row>11</xdr:row>
      <xdr:rowOff>95629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C2E4781-E86E-4F91-B240-19C5C3D78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600" y="0"/>
          <a:ext cx="3258005" cy="271500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6</xdr:col>
      <xdr:colOff>410171</xdr:colOff>
      <xdr:row>12</xdr:row>
      <xdr:rowOff>171450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5AA61FB-5D1B-4340-8B49-C58C8E228E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24" b="7134"/>
        <a:stretch/>
      </xdr:blipFill>
      <xdr:spPr>
        <a:xfrm>
          <a:off x="257175" y="266700"/>
          <a:ext cx="4267796" cy="276225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9</xdr:col>
      <xdr:colOff>28927</xdr:colOff>
      <xdr:row>10</xdr:row>
      <xdr:rowOff>228964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6C2BEDA-1E0E-453B-84FD-5DE7B949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2524477" cy="2610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685800</xdr:colOff>
      <xdr:row>0</xdr:row>
      <xdr:rowOff>0</xdr:rowOff>
    </xdr:from>
    <xdr:to>
      <xdr:col>17</xdr:col>
      <xdr:colOff>705305</xdr:colOff>
      <xdr:row>14</xdr:row>
      <xdr:rowOff>114781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237BCF2-36BE-4FF8-B93C-9542C7CD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0"/>
          <a:ext cx="3258005" cy="3448531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107100</xdr:colOff>
      <xdr:row>0</xdr:row>
      <xdr:rowOff>0</xdr:rowOff>
    </xdr:from>
    <xdr:to>
      <xdr:col>22</xdr:col>
      <xdr:colOff>40880</xdr:colOff>
      <xdr:row>11</xdr:row>
      <xdr:rowOff>95629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5F74386-1EE0-4E66-9E5D-9FDB8638B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0150" y="0"/>
          <a:ext cx="3258005" cy="2715004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1</xdr:row>
      <xdr:rowOff>28575</xdr:rowOff>
    </xdr:from>
    <xdr:to>
      <xdr:col>10</xdr:col>
      <xdr:colOff>476846</xdr:colOff>
      <xdr:row>12</xdr:row>
      <xdr:rowOff>171450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E1D86A1-B620-42D0-B433-6404FAE2C9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24" b="7134"/>
        <a:stretch/>
      </xdr:blipFill>
      <xdr:spPr>
        <a:xfrm>
          <a:off x="2705100" y="266700"/>
          <a:ext cx="4267796" cy="27622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0</xdr:row>
      <xdr:rowOff>0</xdr:rowOff>
    </xdr:from>
    <xdr:to>
      <xdr:col>13</xdr:col>
      <xdr:colOff>571852</xdr:colOff>
      <xdr:row>10</xdr:row>
      <xdr:rowOff>228964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1558FAA-30FE-4DA1-A4F4-1F68FE2B5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0"/>
          <a:ext cx="2524477" cy="261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4A19-B39A-494F-A9E1-372F27078A5A}">
  <dimension ref="B1:R28"/>
  <sheetViews>
    <sheetView tabSelected="1" workbookViewId="0">
      <selection activeCell="D19" sqref="D19"/>
    </sheetView>
  </sheetViews>
  <sheetFormatPr defaultRowHeight="18.75"/>
  <cols>
    <col min="1" max="1" width="3.125" style="10" customWidth="1"/>
    <col min="2" max="2" width="4.375" style="10" bestFit="1" customWidth="1"/>
    <col min="3" max="3" width="13.875" style="10" customWidth="1"/>
    <col min="4" max="6" width="10.875" style="10" customWidth="1"/>
    <col min="7" max="18" width="12.625" style="10" customWidth="1"/>
    <col min="19" max="19" width="14.625" style="10" customWidth="1"/>
    <col min="20" max="24" width="12.625" style="10" customWidth="1"/>
    <col min="25" max="27" width="9" style="10"/>
    <col min="28" max="28" width="3.75" style="10" customWidth="1"/>
    <col min="29" max="29" width="4.375" style="10" bestFit="1" customWidth="1"/>
    <col min="30" max="34" width="9" style="10"/>
    <col min="35" max="35" width="3.125" style="10" customWidth="1"/>
    <col min="36" max="16384" width="9" style="10"/>
  </cols>
  <sheetData>
    <row r="1" spans="2:18">
      <c r="B1" s="10" t="s">
        <v>34</v>
      </c>
    </row>
    <row r="15" spans="2:18">
      <c r="B15" s="10" t="s">
        <v>48</v>
      </c>
    </row>
    <row r="16" spans="2:18">
      <c r="B16" s="47" t="s">
        <v>6</v>
      </c>
      <c r="C16" s="47" t="s">
        <v>3</v>
      </c>
      <c r="D16" s="46" t="s">
        <v>40</v>
      </c>
      <c r="E16" s="46"/>
      <c r="F16" s="46"/>
      <c r="G16" s="46"/>
      <c r="H16" s="46"/>
      <c r="I16" s="46"/>
      <c r="J16" s="46"/>
      <c r="K16" s="46"/>
      <c r="L16" s="46"/>
      <c r="M16" s="46"/>
      <c r="N16" s="34" t="s">
        <v>42</v>
      </c>
      <c r="O16" s="46" t="s">
        <v>41</v>
      </c>
      <c r="P16" s="46"/>
      <c r="Q16" s="46" t="s">
        <v>43</v>
      </c>
      <c r="R16" s="46"/>
    </row>
    <row r="17" spans="2:18" ht="18.75" customHeight="1">
      <c r="B17" s="42"/>
      <c r="C17" s="42"/>
      <c r="D17" s="42" t="s">
        <v>44</v>
      </c>
      <c r="E17" s="42" t="s">
        <v>35</v>
      </c>
      <c r="F17" s="42" t="s">
        <v>47</v>
      </c>
      <c r="G17" s="44" t="s">
        <v>56</v>
      </c>
      <c r="H17" s="45"/>
      <c r="I17" s="42" t="s">
        <v>45</v>
      </c>
      <c r="J17" s="42" t="s">
        <v>46</v>
      </c>
      <c r="K17" s="42" t="s">
        <v>5</v>
      </c>
      <c r="L17" s="42" t="s">
        <v>4</v>
      </c>
      <c r="M17" s="49" t="s">
        <v>9</v>
      </c>
      <c r="N17" s="42" t="s">
        <v>37</v>
      </c>
      <c r="O17" s="42" t="s">
        <v>38</v>
      </c>
      <c r="P17" s="42" t="s">
        <v>39</v>
      </c>
      <c r="Q17" s="42" t="s">
        <v>54</v>
      </c>
      <c r="R17" s="42" t="s">
        <v>55</v>
      </c>
    </row>
    <row r="18" spans="2:18" ht="19.5" thickBot="1">
      <c r="B18" s="48"/>
      <c r="C18" s="48"/>
      <c r="D18" s="43"/>
      <c r="E18" s="43"/>
      <c r="F18" s="43"/>
      <c r="G18" s="39" t="s">
        <v>50</v>
      </c>
      <c r="H18" s="40" t="s">
        <v>51</v>
      </c>
      <c r="I18" s="43"/>
      <c r="J18" s="43"/>
      <c r="K18" s="43"/>
      <c r="L18" s="43"/>
      <c r="M18" s="50"/>
      <c r="N18" s="43"/>
      <c r="O18" s="43"/>
      <c r="P18" s="43"/>
      <c r="Q18" s="43"/>
      <c r="R18" s="43"/>
    </row>
    <row r="19" spans="2:18" ht="19.5" thickTop="1">
      <c r="B19" s="6">
        <v>1</v>
      </c>
      <c r="C19" s="6"/>
      <c r="D19" s="7">
        <v>1</v>
      </c>
      <c r="E19" s="7">
        <v>2</v>
      </c>
      <c r="F19" s="7">
        <v>3</v>
      </c>
      <c r="G19" s="37">
        <f>2*ACOS(1-E19/D19)</f>
        <v>6.2831853071795862</v>
      </c>
      <c r="H19" s="38">
        <f>DEGREES(G19)</f>
        <v>360</v>
      </c>
      <c r="I19" s="11">
        <f>G19*D19</f>
        <v>6.2831853071795862</v>
      </c>
      <c r="J19" s="11">
        <f>2*(E19*(2*D19-E19))^0.5</f>
        <v>0</v>
      </c>
      <c r="K19" s="11">
        <f>N19+O19+Q19</f>
        <v>21.991148575128552</v>
      </c>
      <c r="L19" s="11">
        <f>N19*F19</f>
        <v>9.4247779607693793</v>
      </c>
      <c r="M19" s="11">
        <f>K19/L19</f>
        <v>2.3333333333333335</v>
      </c>
      <c r="N19" s="11">
        <f>G19/2*D19^2-(D19-E19)*(E19*(2*D19-E19))^0.5</f>
        <v>3.1415926535897931</v>
      </c>
      <c r="O19" s="11">
        <f>D19*G19*F19</f>
        <v>18.849555921538759</v>
      </c>
      <c r="P19" s="11">
        <f>(F19^2+I19^2)^0.5</f>
        <v>6.9626444404663834</v>
      </c>
      <c r="Q19" s="11">
        <f>2*F19*(E19*(2*D19-E19))^0.5</f>
        <v>0</v>
      </c>
      <c r="R19" s="11">
        <f>(F19^2+J19^2)^0.5</f>
        <v>3</v>
      </c>
    </row>
    <row r="20" spans="2:18">
      <c r="B20" s="8">
        <v>2</v>
      </c>
      <c r="C20" s="8"/>
      <c r="D20" s="9">
        <v>1.5</v>
      </c>
      <c r="E20" s="7">
        <v>2.5</v>
      </c>
      <c r="F20" s="7">
        <v>3.5</v>
      </c>
      <c r="G20" s="37">
        <f t="shared" ref="G20:G28" si="0">2*ACOS(1-E20/D20)</f>
        <v>4.6010479660437262</v>
      </c>
      <c r="H20" s="38">
        <f t="shared" ref="H20:H28" si="1">DEGREES(G20)</f>
        <v>263.62062979155723</v>
      </c>
      <c r="I20" s="11">
        <f t="shared" ref="I20:I28" si="2">G20*D20</f>
        <v>6.9015719490655894</v>
      </c>
      <c r="J20" s="11">
        <f t="shared" ref="J20:J28" si="3">2*(E20*(2*D20-E20))^0.5</f>
        <v>2.2360679774997898</v>
      </c>
      <c r="K20" s="11">
        <f t="shared" ref="K20:K28" si="4">N20+O20+Q20</f>
        <v>38.275952693527913</v>
      </c>
      <c r="L20" s="11">
        <f t="shared" ref="L20:L28" si="5">N20*F20</f>
        <v>22.029745326921802</v>
      </c>
      <c r="M20" s="11">
        <f t="shared" ref="M20:M28" si="6">K20/L20</f>
        <v>1.7374668715190353</v>
      </c>
      <c r="N20" s="11">
        <f t="shared" ref="N20:N28" si="7">G20/2*D20^2-(D20-E20)*(E20*(2*D20-E20))^0.5</f>
        <v>6.2942129505490865</v>
      </c>
      <c r="O20" s="11">
        <f t="shared" ref="O20:O28" si="8">D20*G20*F20</f>
        <v>24.155501821729562</v>
      </c>
      <c r="P20" s="11">
        <f t="shared" ref="P20:P28" si="9">(F20^2+I20^2)^0.5</f>
        <v>7.7383263932279949</v>
      </c>
      <c r="Q20" s="11">
        <f t="shared" ref="Q20:Q28" si="10">2*F20*(E20*(2*D20-E20))^0.5</f>
        <v>7.8262379212492643</v>
      </c>
      <c r="R20" s="11">
        <f t="shared" ref="R20:R28" si="11">(F20^2+J20^2)^0.5</f>
        <v>4.1533119314590374</v>
      </c>
    </row>
    <row r="21" spans="2:18">
      <c r="B21" s="8">
        <v>3</v>
      </c>
      <c r="C21" s="8"/>
      <c r="D21" s="7">
        <v>2</v>
      </c>
      <c r="E21" s="7">
        <v>3</v>
      </c>
      <c r="F21" s="7">
        <v>4</v>
      </c>
      <c r="G21" s="37">
        <f t="shared" si="0"/>
        <v>4.1887902047863914</v>
      </c>
      <c r="H21" s="38">
        <f t="shared" si="1"/>
        <v>240.00000000000003</v>
      </c>
      <c r="I21" s="11">
        <f t="shared" si="2"/>
        <v>8.3775804095727828</v>
      </c>
      <c r="J21" s="11">
        <f t="shared" si="3"/>
        <v>3.4641016151377544</v>
      </c>
      <c r="K21" s="11">
        <f t="shared" si="4"/>
        <v>57.476359315983814</v>
      </c>
      <c r="L21" s="11">
        <f t="shared" si="5"/>
        <v>40.438524868566638</v>
      </c>
      <c r="M21" s="11">
        <f t="shared" si="6"/>
        <v>1.4213268041500913</v>
      </c>
      <c r="N21" s="11">
        <f t="shared" si="7"/>
        <v>10.10963121714166</v>
      </c>
      <c r="O21" s="11">
        <f t="shared" si="8"/>
        <v>33.510321638291131</v>
      </c>
      <c r="P21" s="11">
        <f t="shared" si="9"/>
        <v>9.2835259206218446</v>
      </c>
      <c r="Q21" s="11">
        <f t="shared" si="10"/>
        <v>13.856406460551018</v>
      </c>
      <c r="R21" s="11">
        <f t="shared" si="11"/>
        <v>5.2915026221291814</v>
      </c>
    </row>
    <row r="22" spans="2:18">
      <c r="B22" s="8">
        <v>4</v>
      </c>
      <c r="C22" s="8"/>
      <c r="D22" s="9">
        <v>2.5</v>
      </c>
      <c r="E22" s="7">
        <v>3.5</v>
      </c>
      <c r="F22" s="7">
        <v>4.5</v>
      </c>
      <c r="G22" s="37">
        <f t="shared" si="0"/>
        <v>3.9646263457247688</v>
      </c>
      <c r="H22" s="38">
        <f t="shared" si="1"/>
        <v>227.15635695640364</v>
      </c>
      <c r="I22" s="11">
        <f t="shared" si="2"/>
        <v>9.9115658643119211</v>
      </c>
      <c r="J22" s="11">
        <f t="shared" si="3"/>
        <v>4.5825756949558398</v>
      </c>
      <c r="K22" s="11">
        <f t="shared" si="4"/>
        <v>79.904382194572747</v>
      </c>
      <c r="L22" s="11">
        <f t="shared" si="5"/>
        <v>66.063353300405197</v>
      </c>
      <c r="M22" s="11">
        <f t="shared" si="6"/>
        <v>1.2095114492785315</v>
      </c>
      <c r="N22" s="11">
        <f t="shared" si="7"/>
        <v>14.680745177867822</v>
      </c>
      <c r="O22" s="11">
        <f t="shared" si="8"/>
        <v>44.602046389403647</v>
      </c>
      <c r="P22" s="11">
        <f t="shared" si="9"/>
        <v>10.885271603528931</v>
      </c>
      <c r="Q22" s="11">
        <f t="shared" si="10"/>
        <v>20.621590627301281</v>
      </c>
      <c r="R22" s="11">
        <f t="shared" si="11"/>
        <v>6.4226162893325647</v>
      </c>
    </row>
    <row r="23" spans="2:18">
      <c r="B23" s="8">
        <v>5</v>
      </c>
      <c r="C23" s="8"/>
      <c r="D23" s="7">
        <v>3</v>
      </c>
      <c r="E23" s="7">
        <v>4</v>
      </c>
      <c r="F23" s="7">
        <v>5</v>
      </c>
      <c r="G23" s="37">
        <f t="shared" si="0"/>
        <v>3.8212664724980367</v>
      </c>
      <c r="H23" s="38">
        <f t="shared" si="1"/>
        <v>218.94244126898138</v>
      </c>
      <c r="I23" s="11">
        <f t="shared" si="2"/>
        <v>11.46379941749411</v>
      </c>
      <c r="J23" s="11">
        <f t="shared" si="3"/>
        <v>5.6568542494923806</v>
      </c>
      <c r="K23" s="11">
        <f t="shared" si="4"/>
        <v>105.6273945859198</v>
      </c>
      <c r="L23" s="11">
        <f t="shared" si="5"/>
        <v>100.1206312549368</v>
      </c>
      <c r="M23" s="11">
        <f t="shared" si="6"/>
        <v>1.0550012845700218</v>
      </c>
      <c r="N23" s="11">
        <f t="shared" si="7"/>
        <v>20.024126250987358</v>
      </c>
      <c r="O23" s="11">
        <f t="shared" si="8"/>
        <v>57.318997087470549</v>
      </c>
      <c r="P23" s="11">
        <f t="shared" si="9"/>
        <v>12.506746063006888</v>
      </c>
      <c r="Q23" s="11">
        <f t="shared" si="10"/>
        <v>28.284271247461902</v>
      </c>
      <c r="R23" s="11">
        <f t="shared" si="11"/>
        <v>7.5498344352707498</v>
      </c>
    </row>
    <row r="24" spans="2:18">
      <c r="B24" s="8">
        <v>6</v>
      </c>
      <c r="C24" s="8"/>
      <c r="D24" s="9"/>
      <c r="E24" s="7"/>
      <c r="F24" s="7"/>
      <c r="G24" s="37" t="e">
        <f t="shared" si="0"/>
        <v>#DIV/0!</v>
      </c>
      <c r="H24" s="38" t="e">
        <f t="shared" si="1"/>
        <v>#DIV/0!</v>
      </c>
      <c r="I24" s="11" t="e">
        <f t="shared" si="2"/>
        <v>#DIV/0!</v>
      </c>
      <c r="J24" s="11">
        <f t="shared" si="3"/>
        <v>0</v>
      </c>
      <c r="K24" s="11" t="e">
        <f t="shared" si="4"/>
        <v>#DIV/0!</v>
      </c>
      <c r="L24" s="11" t="e">
        <f t="shared" si="5"/>
        <v>#DIV/0!</v>
      </c>
      <c r="M24" s="11" t="e">
        <f t="shared" si="6"/>
        <v>#DIV/0!</v>
      </c>
      <c r="N24" s="11" t="e">
        <f t="shared" si="7"/>
        <v>#DIV/0!</v>
      </c>
      <c r="O24" s="11" t="e">
        <f t="shared" si="8"/>
        <v>#DIV/0!</v>
      </c>
      <c r="P24" s="11" t="e">
        <f t="shared" si="9"/>
        <v>#DIV/0!</v>
      </c>
      <c r="Q24" s="11">
        <f t="shared" si="10"/>
        <v>0</v>
      </c>
      <c r="R24" s="11">
        <f t="shared" si="11"/>
        <v>0</v>
      </c>
    </row>
    <row r="25" spans="2:18">
      <c r="B25" s="8">
        <v>7</v>
      </c>
      <c r="C25" s="8"/>
      <c r="D25" s="7"/>
      <c r="E25" s="7"/>
      <c r="F25" s="7"/>
      <c r="G25" s="37" t="e">
        <f t="shared" si="0"/>
        <v>#DIV/0!</v>
      </c>
      <c r="H25" s="38" t="e">
        <f t="shared" si="1"/>
        <v>#DIV/0!</v>
      </c>
      <c r="I25" s="11" t="e">
        <f t="shared" si="2"/>
        <v>#DIV/0!</v>
      </c>
      <c r="J25" s="11">
        <f t="shared" si="3"/>
        <v>0</v>
      </c>
      <c r="K25" s="11" t="e">
        <f t="shared" si="4"/>
        <v>#DIV/0!</v>
      </c>
      <c r="L25" s="11" t="e">
        <f t="shared" si="5"/>
        <v>#DIV/0!</v>
      </c>
      <c r="M25" s="11" t="e">
        <f t="shared" si="6"/>
        <v>#DIV/0!</v>
      </c>
      <c r="N25" s="11" t="e">
        <f t="shared" si="7"/>
        <v>#DIV/0!</v>
      </c>
      <c r="O25" s="11" t="e">
        <f t="shared" si="8"/>
        <v>#DIV/0!</v>
      </c>
      <c r="P25" s="11" t="e">
        <f t="shared" si="9"/>
        <v>#DIV/0!</v>
      </c>
      <c r="Q25" s="11">
        <f t="shared" si="10"/>
        <v>0</v>
      </c>
      <c r="R25" s="11">
        <f t="shared" si="11"/>
        <v>0</v>
      </c>
    </row>
    <row r="26" spans="2:18">
      <c r="B26" s="8">
        <v>8</v>
      </c>
      <c r="C26" s="8"/>
      <c r="D26" s="9"/>
      <c r="E26" s="7"/>
      <c r="F26" s="7"/>
      <c r="G26" s="37" t="e">
        <f t="shared" si="0"/>
        <v>#DIV/0!</v>
      </c>
      <c r="H26" s="38" t="e">
        <f t="shared" si="1"/>
        <v>#DIV/0!</v>
      </c>
      <c r="I26" s="11" t="e">
        <f t="shared" si="2"/>
        <v>#DIV/0!</v>
      </c>
      <c r="J26" s="11">
        <f t="shared" si="3"/>
        <v>0</v>
      </c>
      <c r="K26" s="11" t="e">
        <f t="shared" si="4"/>
        <v>#DIV/0!</v>
      </c>
      <c r="L26" s="11" t="e">
        <f t="shared" si="5"/>
        <v>#DIV/0!</v>
      </c>
      <c r="M26" s="11" t="e">
        <f t="shared" si="6"/>
        <v>#DIV/0!</v>
      </c>
      <c r="N26" s="11" t="e">
        <f t="shared" si="7"/>
        <v>#DIV/0!</v>
      </c>
      <c r="O26" s="11" t="e">
        <f t="shared" si="8"/>
        <v>#DIV/0!</v>
      </c>
      <c r="P26" s="11" t="e">
        <f t="shared" si="9"/>
        <v>#DIV/0!</v>
      </c>
      <c r="Q26" s="11">
        <f t="shared" si="10"/>
        <v>0</v>
      </c>
      <c r="R26" s="11">
        <f t="shared" si="11"/>
        <v>0</v>
      </c>
    </row>
    <row r="27" spans="2:18">
      <c r="B27" s="8">
        <v>9</v>
      </c>
      <c r="C27" s="8"/>
      <c r="D27" s="7"/>
      <c r="E27" s="7"/>
      <c r="F27" s="7"/>
      <c r="G27" s="37" t="e">
        <f t="shared" si="0"/>
        <v>#DIV/0!</v>
      </c>
      <c r="H27" s="38" t="e">
        <f t="shared" si="1"/>
        <v>#DIV/0!</v>
      </c>
      <c r="I27" s="11" t="e">
        <f t="shared" si="2"/>
        <v>#DIV/0!</v>
      </c>
      <c r="J27" s="11">
        <f t="shared" si="3"/>
        <v>0</v>
      </c>
      <c r="K27" s="11" t="e">
        <f t="shared" si="4"/>
        <v>#DIV/0!</v>
      </c>
      <c r="L27" s="11" t="e">
        <f t="shared" si="5"/>
        <v>#DIV/0!</v>
      </c>
      <c r="M27" s="11" t="e">
        <f t="shared" si="6"/>
        <v>#DIV/0!</v>
      </c>
      <c r="N27" s="11" t="e">
        <f t="shared" si="7"/>
        <v>#DIV/0!</v>
      </c>
      <c r="O27" s="11" t="e">
        <f t="shared" si="8"/>
        <v>#DIV/0!</v>
      </c>
      <c r="P27" s="11" t="e">
        <f t="shared" si="9"/>
        <v>#DIV/0!</v>
      </c>
      <c r="Q27" s="11">
        <f t="shared" si="10"/>
        <v>0</v>
      </c>
      <c r="R27" s="11">
        <f t="shared" si="11"/>
        <v>0</v>
      </c>
    </row>
    <row r="28" spans="2:18">
      <c r="B28" s="8">
        <v>10</v>
      </c>
      <c r="C28" s="8"/>
      <c r="D28" s="9"/>
      <c r="E28" s="7"/>
      <c r="F28" s="7"/>
      <c r="G28" s="37" t="e">
        <f t="shared" si="0"/>
        <v>#DIV/0!</v>
      </c>
      <c r="H28" s="38" t="e">
        <f t="shared" si="1"/>
        <v>#DIV/0!</v>
      </c>
      <c r="I28" s="11" t="e">
        <f t="shared" si="2"/>
        <v>#DIV/0!</v>
      </c>
      <c r="J28" s="11">
        <f t="shared" si="3"/>
        <v>0</v>
      </c>
      <c r="K28" s="11" t="e">
        <f t="shared" si="4"/>
        <v>#DIV/0!</v>
      </c>
      <c r="L28" s="11" t="e">
        <f t="shared" si="5"/>
        <v>#DIV/0!</v>
      </c>
      <c r="M28" s="11" t="e">
        <f t="shared" si="6"/>
        <v>#DIV/0!</v>
      </c>
      <c r="N28" s="11" t="e">
        <f t="shared" si="7"/>
        <v>#DIV/0!</v>
      </c>
      <c r="O28" s="11" t="e">
        <f t="shared" si="8"/>
        <v>#DIV/0!</v>
      </c>
      <c r="P28" s="11" t="e">
        <f t="shared" si="9"/>
        <v>#DIV/0!</v>
      </c>
      <c r="Q28" s="11">
        <f t="shared" si="10"/>
        <v>0</v>
      </c>
      <c r="R28" s="11">
        <f t="shared" si="11"/>
        <v>0</v>
      </c>
    </row>
  </sheetData>
  <sheetProtection sheet="1" objects="1" scenarios="1"/>
  <mergeCells count="19">
    <mergeCell ref="Q16:R16"/>
    <mergeCell ref="B16:B18"/>
    <mergeCell ref="C16:C18"/>
    <mergeCell ref="D16:M16"/>
    <mergeCell ref="O16:P16"/>
    <mergeCell ref="D17:D18"/>
    <mergeCell ref="E17:E18"/>
    <mergeCell ref="F17:F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G17:H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6736-F865-4310-9ADD-F20E877DB685}">
  <dimension ref="A1:W44"/>
  <sheetViews>
    <sheetView workbookViewId="0">
      <selection activeCell="F20" sqref="F20"/>
    </sheetView>
  </sheetViews>
  <sheetFormatPr defaultRowHeight="18.75" customHeight="1"/>
  <cols>
    <col min="1" max="1" width="3.125" style="10" customWidth="1"/>
    <col min="2" max="2" width="6.5" style="10" customWidth="1"/>
    <col min="3" max="3" width="5.25" style="10" bestFit="1" customWidth="1"/>
    <col min="4" max="4" width="8.375" style="10" customWidth="1"/>
    <col min="5" max="5" width="8.875" style="10" customWidth="1"/>
    <col min="6" max="20" width="10.625" style="10" customWidth="1"/>
    <col min="21" max="21" width="12.625" style="10" bestFit="1" customWidth="1"/>
    <col min="22" max="22" width="9.75" style="10" bestFit="1" customWidth="1"/>
    <col min="23" max="23" width="18.875" style="10" bestFit="1" customWidth="1"/>
    <col min="24" max="16384" width="9" style="10"/>
  </cols>
  <sheetData>
    <row r="1" spans="1:23" ht="18.75" customHeight="1">
      <c r="B1" s="10" t="s">
        <v>34</v>
      </c>
    </row>
    <row r="2" spans="1:23" ht="18.75" customHeight="1">
      <c r="A2" s="24"/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ht="18.75" customHeight="1">
      <c r="A3" s="24"/>
      <c r="B3" s="58" t="s">
        <v>11</v>
      </c>
      <c r="C3" s="58" t="s">
        <v>32</v>
      </c>
      <c r="D3" s="58"/>
      <c r="E3" s="58" t="s">
        <v>31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ht="18.75" customHeight="1" thickBot="1">
      <c r="A4" s="24"/>
      <c r="B4" s="59"/>
      <c r="C4" s="19" t="s">
        <v>33</v>
      </c>
      <c r="D4" s="12" t="s">
        <v>30</v>
      </c>
      <c r="E4" s="5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3" ht="18.75" customHeight="1" thickTop="1">
      <c r="A5" s="24"/>
      <c r="B5" s="17" t="s">
        <v>13</v>
      </c>
      <c r="C5" s="20" t="s">
        <v>26</v>
      </c>
      <c r="D5" s="21" t="s">
        <v>24</v>
      </c>
      <c r="E5" s="18" t="str">
        <f>IF(OR(D5="m",D5="ang"), C5, "")&amp;D5</f>
        <v>cm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3" ht="18.75" customHeight="1">
      <c r="A6" s="24"/>
      <c r="B6" s="15" t="s">
        <v>18</v>
      </c>
      <c r="C6" s="22" t="s">
        <v>26</v>
      </c>
      <c r="D6" s="23" t="s">
        <v>25</v>
      </c>
      <c r="E6" s="16" t="str">
        <f>IF(OR(D6="m^2",D6="m2",D6="ang^2",D6="ang2",D6="ar"), C6, "")&amp;D6</f>
        <v>cm^2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ht="18.75" customHeight="1">
      <c r="A7" s="24"/>
      <c r="B7" s="15" t="s">
        <v>17</v>
      </c>
      <c r="C7" s="22" t="s">
        <v>36</v>
      </c>
      <c r="D7" s="23" t="s">
        <v>29</v>
      </c>
      <c r="E7" s="16" t="str">
        <f>IF(OR(D7="m^3",D7="ang^3",D7="L"), C7, "")&amp;D7</f>
        <v>mL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ht="18.75" customHeight="1">
      <c r="A8" s="24"/>
      <c r="B8" s="58" t="s">
        <v>14</v>
      </c>
      <c r="C8" s="22"/>
      <c r="D8" s="13" t="s">
        <v>23</v>
      </c>
      <c r="E8" s="16" t="str">
        <f>IF(OR(D8="g",D8="u"), C8, "")&amp;D8</f>
        <v>g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3" ht="18.75" customHeight="1">
      <c r="A9" s="24"/>
      <c r="B9" s="58"/>
      <c r="C9" s="22" t="s">
        <v>26</v>
      </c>
      <c r="D9" s="23" t="s">
        <v>21</v>
      </c>
      <c r="E9" s="16" t="str">
        <f>IF(OR(D9="m^3",D9="m3",D9="ang^3",D9="ang3",D9="L"), C9, "")&amp;D9</f>
        <v>cm^3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3" ht="18.75" customHeight="1">
      <c r="A10" s="24"/>
      <c r="B10" s="15" t="s">
        <v>12</v>
      </c>
      <c r="C10" s="22"/>
      <c r="D10" s="13" t="s">
        <v>22</v>
      </c>
      <c r="E10" s="16" t="str">
        <f>IF(OR(D10="g",D10="u"), C10, "")&amp;D10</f>
        <v>g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3" ht="18.75" customHeight="1">
      <c r="A11" s="24"/>
      <c r="B11" s="15" t="s">
        <v>16</v>
      </c>
      <c r="C11" s="22" t="s">
        <v>36</v>
      </c>
      <c r="D11" s="13" t="s">
        <v>28</v>
      </c>
      <c r="E11" s="16" t="str">
        <f>IF(D11="lbf", "", C11)&amp;D11</f>
        <v>mN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3" ht="18.75" customHeight="1">
      <c r="A12" s="24"/>
      <c r="B12" s="15" t="s">
        <v>19</v>
      </c>
      <c r="C12" s="22" t="s">
        <v>26</v>
      </c>
      <c r="D12" s="13" t="s">
        <v>27</v>
      </c>
      <c r="E12" s="16" t="str">
        <f>IF(OR(D12="m^-1",D12="ang^-1"), C12, "")&amp;D12</f>
        <v>cm^-1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3" ht="18.75" customHeight="1">
      <c r="A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3" ht="18.75" customHeight="1">
      <c r="A14" s="24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ht="18.75" customHeight="1">
      <c r="A15" s="24"/>
      <c r="B15" s="68" t="s">
        <v>49</v>
      </c>
      <c r="C15" s="68"/>
      <c r="D15" s="68"/>
      <c r="E15" s="68"/>
      <c r="F15" s="68"/>
      <c r="G15" s="68"/>
      <c r="H15" s="4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>
      <c r="A16" s="24"/>
      <c r="B16" s="62" t="s">
        <v>6</v>
      </c>
      <c r="C16" s="65" t="s">
        <v>3</v>
      </c>
      <c r="D16" s="65"/>
      <c r="E16" s="65"/>
      <c r="F16" s="53" t="s">
        <v>53</v>
      </c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36" t="s">
        <v>42</v>
      </c>
      <c r="R16" s="58" t="s">
        <v>41</v>
      </c>
      <c r="S16" s="58"/>
      <c r="T16" s="46" t="s">
        <v>43</v>
      </c>
      <c r="U16" s="46"/>
      <c r="V16" s="58" t="str">
        <f>F16</f>
        <v>水平直円柱セグメント</v>
      </c>
      <c r="W16" s="58"/>
    </row>
    <row r="17" spans="1:23" ht="18.75" customHeight="1">
      <c r="A17" s="24"/>
      <c r="B17" s="63"/>
      <c r="C17" s="66"/>
      <c r="D17" s="66"/>
      <c r="E17" s="66"/>
      <c r="F17" s="33" t="s">
        <v>44</v>
      </c>
      <c r="G17" s="33" t="s">
        <v>35</v>
      </c>
      <c r="H17" s="33" t="s">
        <v>52</v>
      </c>
      <c r="I17" s="26" t="s">
        <v>14</v>
      </c>
      <c r="J17" s="56" t="s">
        <v>56</v>
      </c>
      <c r="K17" s="57"/>
      <c r="L17" s="33" t="s">
        <v>45</v>
      </c>
      <c r="M17" s="33" t="s">
        <v>46</v>
      </c>
      <c r="N17" s="26" t="s">
        <v>4</v>
      </c>
      <c r="O17" s="27" t="s">
        <v>12</v>
      </c>
      <c r="P17" s="26" t="s">
        <v>16</v>
      </c>
      <c r="Q17" s="26" t="s">
        <v>37</v>
      </c>
      <c r="R17" s="26" t="s">
        <v>38</v>
      </c>
      <c r="S17" s="26" t="s">
        <v>39</v>
      </c>
      <c r="T17" s="33" t="s">
        <v>54</v>
      </c>
      <c r="U17" s="33" t="s">
        <v>55</v>
      </c>
      <c r="V17" s="26" t="s">
        <v>5</v>
      </c>
      <c r="W17" s="26" t="s">
        <v>15</v>
      </c>
    </row>
    <row r="18" spans="1:23" ht="18.75" customHeight="1">
      <c r="A18" s="24"/>
      <c r="B18" s="63"/>
      <c r="C18" s="66"/>
      <c r="D18" s="66"/>
      <c r="E18" s="66"/>
      <c r="F18" s="28" t="str">
        <f>"("&amp;$E$5&amp;")"</f>
        <v>(cm)</v>
      </c>
      <c r="G18" s="28" t="str">
        <f>"("&amp;$E$5&amp;")"</f>
        <v>(cm)</v>
      </c>
      <c r="H18" s="28" t="str">
        <f>"("&amp;$E$5&amp;")"</f>
        <v>(cm)</v>
      </c>
      <c r="I18" s="28" t="str">
        <f>"("&amp;$E$8&amp;"/"&amp;E9&amp;")"</f>
        <v>(g/cm^3)</v>
      </c>
      <c r="J18" s="28" t="s">
        <v>50</v>
      </c>
      <c r="K18" s="28" t="s">
        <v>51</v>
      </c>
      <c r="L18" s="28" t="str">
        <f>"("&amp;$E$5&amp;")"</f>
        <v>(cm)</v>
      </c>
      <c r="M18" s="28" t="str">
        <f>"("&amp;$E$5&amp;")"</f>
        <v>(cm)</v>
      </c>
      <c r="N18" s="28" t="str">
        <f>"("&amp;$E$7&amp;")"</f>
        <v>(mL)</v>
      </c>
      <c r="O18" s="29" t="str">
        <f>"("&amp;$E$10&amp;")"</f>
        <v>(g)</v>
      </c>
      <c r="P18" s="28" t="str">
        <f>"("&amp;$E$11&amp;")"</f>
        <v>(mN)</v>
      </c>
      <c r="Q18" s="28" t="str">
        <f>"("&amp;$E$6&amp;")"</f>
        <v>(cm^2)</v>
      </c>
      <c r="R18" s="28" t="str">
        <f>"("&amp;$E$6&amp;")"</f>
        <v>(cm^2)</v>
      </c>
      <c r="S18" s="28" t="str">
        <f>"("&amp;$E$5&amp;")"</f>
        <v>(cm)</v>
      </c>
      <c r="T18" s="28" t="str">
        <f>"("&amp;$E$6&amp;")"</f>
        <v>(cm^2)</v>
      </c>
      <c r="U18" s="28" t="str">
        <f>"("&amp;$E$5&amp;")"</f>
        <v>(cm)</v>
      </c>
      <c r="V18" s="28" t="str">
        <f>"("&amp;$E$6&amp;")"</f>
        <v>(cm^2)</v>
      </c>
      <c r="W18" s="28" t="str">
        <f>"("&amp;$E$12&amp;")"</f>
        <v>(cm^-1)</v>
      </c>
    </row>
    <row r="19" spans="1:23" ht="18.75" customHeight="1" thickBot="1">
      <c r="A19" s="24"/>
      <c r="B19" s="64"/>
      <c r="C19" s="67"/>
      <c r="D19" s="67"/>
      <c r="E19" s="67"/>
      <c r="F19" s="30" t="s">
        <v>20</v>
      </c>
      <c r="G19" s="30" t="s">
        <v>20</v>
      </c>
      <c r="H19" s="30" t="s">
        <v>20</v>
      </c>
      <c r="I19" s="30" t="s">
        <v>20</v>
      </c>
      <c r="J19" s="30" t="s">
        <v>20</v>
      </c>
      <c r="K19" s="30" t="s">
        <v>20</v>
      </c>
      <c r="L19" s="30" t="s">
        <v>20</v>
      </c>
      <c r="M19" s="30" t="s">
        <v>20</v>
      </c>
      <c r="N19" s="30">
        <f>CONVERT(1,$E$5&amp;"^3",$E$7)</f>
        <v>1</v>
      </c>
      <c r="O19" s="30">
        <f>CONVERT(CONVERT(1, $E$7, $E$9), $E$8, $E$10)</f>
        <v>1</v>
      </c>
      <c r="P19" s="30">
        <f>CONVERT(CONVERT(1,$E$10,"kg")*9.80665,"N",$E$11)</f>
        <v>9.8066499999999994</v>
      </c>
      <c r="Q19" s="30">
        <f>CONVERT(1,$E$5&amp;"^2",$E$6)</f>
        <v>1</v>
      </c>
      <c r="R19" s="30">
        <f>$Q$19</f>
        <v>1</v>
      </c>
      <c r="S19" s="30" t="s">
        <v>20</v>
      </c>
      <c r="T19" s="30">
        <f>$Q$19</f>
        <v>1</v>
      </c>
      <c r="U19" s="30" t="s">
        <v>20</v>
      </c>
      <c r="V19" s="30">
        <f>$Q$19</f>
        <v>1</v>
      </c>
      <c r="W19" s="30">
        <f>1/CONVERT(CONVERT(1, $E$7, $E$5&amp;"^3")/CONVERT(1, $E$6, $E$5&amp;"^2"), $E$5, SUBSTITUTE(LEFT($E$12,LEN($E$12)-2),"^",""))</f>
        <v>1</v>
      </c>
    </row>
    <row r="20" spans="1:23" ht="18.75" customHeight="1" thickTop="1">
      <c r="A20" s="24"/>
      <c r="B20" s="31">
        <v>1</v>
      </c>
      <c r="C20" s="60"/>
      <c r="D20" s="61"/>
      <c r="E20" s="61"/>
      <c r="F20" s="32">
        <v>1</v>
      </c>
      <c r="G20" s="32">
        <v>2</v>
      </c>
      <c r="H20" s="32">
        <v>3</v>
      </c>
      <c r="I20" s="32">
        <v>1</v>
      </c>
      <c r="J20" s="14">
        <f>2*ACOS(1-G20/F20)</f>
        <v>6.2831853071795862</v>
      </c>
      <c r="K20" s="14">
        <f>DEGREES(J20)</f>
        <v>360</v>
      </c>
      <c r="L20" s="14">
        <f>J20*F20</f>
        <v>6.2831853071795862</v>
      </c>
      <c r="M20" s="14">
        <f>2*(G20*(2*F20-G20))^0.5</f>
        <v>0</v>
      </c>
      <c r="N20" s="14">
        <f>(Q20*H20)*$N$19</f>
        <v>9.4247779607693793</v>
      </c>
      <c r="O20" s="14">
        <f>I20 * N20 * $O$19</f>
        <v>9.4247779607693793</v>
      </c>
      <c r="P20" s="14">
        <f>O20 * $P$19</f>
        <v>92.425498788979027</v>
      </c>
      <c r="Q20" s="14">
        <f>(J20/2*F20^2-(F20-G20)*(G20*(2*F20-G20))^0.5)*$Q$19</f>
        <v>3.1415926535897931</v>
      </c>
      <c r="R20" s="14">
        <f>(F20*J20*H20)*$R$19</f>
        <v>18.849555921538759</v>
      </c>
      <c r="S20" s="14">
        <f>(H20^2+L20^2)^0.5</f>
        <v>6.9626444404663834</v>
      </c>
      <c r="T20" s="14">
        <f>(2*H20*(G20*(2*F20-G20))^0.5)*$T$19</f>
        <v>0</v>
      </c>
      <c r="U20" s="14">
        <f>(H20^2+M20^2)^0.5</f>
        <v>3</v>
      </c>
      <c r="V20" s="14">
        <f>(Q20+R20+T20)*$V$19</f>
        <v>21.991148575128552</v>
      </c>
      <c r="W20" s="14">
        <f>(V20/N20)*$W$19</f>
        <v>2.3333333333333335</v>
      </c>
    </row>
    <row r="21" spans="1:23" ht="18.75" customHeight="1">
      <c r="A21" s="24"/>
      <c r="B21" s="31">
        <v>2</v>
      </c>
      <c r="C21" s="51"/>
      <c r="D21" s="52"/>
      <c r="E21" s="52"/>
      <c r="F21" s="32">
        <v>1.5</v>
      </c>
      <c r="G21" s="32">
        <v>2.5</v>
      </c>
      <c r="H21" s="32">
        <v>3.5</v>
      </c>
      <c r="I21" s="32">
        <v>1.5</v>
      </c>
      <c r="J21" s="14">
        <f t="shared" ref="J21:J24" si="0">2*ACOS(1-G21/F21)</f>
        <v>4.6010479660437262</v>
      </c>
      <c r="K21" s="14">
        <f t="shared" ref="K21:K44" si="1">DEGREES(J21)</f>
        <v>263.62062979155723</v>
      </c>
      <c r="L21" s="14">
        <f t="shared" ref="L21:L24" si="2">J21*F21</f>
        <v>6.9015719490655894</v>
      </c>
      <c r="M21" s="14">
        <f t="shared" ref="M21:M24" si="3">2*(G21*(2*F21-G21))^0.5</f>
        <v>2.2360679774997898</v>
      </c>
      <c r="N21" s="14">
        <f t="shared" ref="N21:N23" si="4">(Q21*H21)*$N$19</f>
        <v>22.029745326921802</v>
      </c>
      <c r="O21" s="14">
        <f t="shared" ref="O21:O23" si="5">I21 * N21 * $O$19</f>
        <v>33.044617990382704</v>
      </c>
      <c r="P21" s="14">
        <f t="shared" ref="P21:P44" si="6">O21 * $P$19</f>
        <v>324.05700301538656</v>
      </c>
      <c r="Q21" s="14">
        <f t="shared" ref="Q21:Q24" si="7">(J21/2*F21^2-(F21-G21)*(G21*(2*F21-G21))^0.5)*$Q$19</f>
        <v>6.2942129505490865</v>
      </c>
      <c r="R21" s="14">
        <f>(F21*J21*H21)*$R$19</f>
        <v>24.155501821729562</v>
      </c>
      <c r="S21" s="14">
        <f t="shared" ref="S21:S24" si="8">(H21^2+L21^2)^0.5</f>
        <v>7.7383263932279949</v>
      </c>
      <c r="T21" s="14">
        <f t="shared" ref="T21:T24" si="9">(2*H21*(G21*(2*F21-G21))^0.5)*$T$19</f>
        <v>7.8262379212492643</v>
      </c>
      <c r="U21" s="14">
        <f>(H21^2+M21^2)^0.5</f>
        <v>4.1533119314590374</v>
      </c>
      <c r="V21" s="14">
        <f>(Q21+R21+T21)*$V$19</f>
        <v>38.275952693527913</v>
      </c>
      <c r="W21" s="14">
        <f>(V21/N21)*$W$19</f>
        <v>1.7374668715190353</v>
      </c>
    </row>
    <row r="22" spans="1:23" ht="18.75" customHeight="1">
      <c r="A22" s="24"/>
      <c r="B22" s="31">
        <v>3</v>
      </c>
      <c r="C22" s="51"/>
      <c r="D22" s="52"/>
      <c r="E22" s="52"/>
      <c r="F22" s="32">
        <v>2</v>
      </c>
      <c r="G22" s="32">
        <v>3</v>
      </c>
      <c r="H22" s="32">
        <v>4</v>
      </c>
      <c r="I22" s="32">
        <v>2</v>
      </c>
      <c r="J22" s="14">
        <f t="shared" si="0"/>
        <v>4.1887902047863914</v>
      </c>
      <c r="K22" s="14">
        <f t="shared" si="1"/>
        <v>240.00000000000003</v>
      </c>
      <c r="L22" s="14">
        <f t="shared" si="2"/>
        <v>8.3775804095727828</v>
      </c>
      <c r="M22" s="14">
        <f t="shared" si="3"/>
        <v>3.4641016151377544</v>
      </c>
      <c r="N22" s="14">
        <f t="shared" si="4"/>
        <v>40.438524868566638</v>
      </c>
      <c r="O22" s="14">
        <f t="shared" si="5"/>
        <v>80.877049737133277</v>
      </c>
      <c r="P22" s="14">
        <f t="shared" si="6"/>
        <v>793.13291980465794</v>
      </c>
      <c r="Q22" s="14">
        <f t="shared" si="7"/>
        <v>10.10963121714166</v>
      </c>
      <c r="R22" s="14">
        <f>(F22*J22*H22)*$R$19</f>
        <v>33.510321638291131</v>
      </c>
      <c r="S22" s="14">
        <f t="shared" si="8"/>
        <v>9.2835259206218446</v>
      </c>
      <c r="T22" s="14">
        <f t="shared" si="9"/>
        <v>13.856406460551018</v>
      </c>
      <c r="U22" s="14">
        <f>(H22^2+M22^2)^0.5</f>
        <v>5.2915026221291814</v>
      </c>
      <c r="V22" s="14">
        <f>(Q22+R22+T22)*$V$19</f>
        <v>57.476359315983814</v>
      </c>
      <c r="W22" s="14">
        <f>(V22/N22)*$W$19</f>
        <v>1.4213268041500913</v>
      </c>
    </row>
    <row r="23" spans="1:23" ht="18.75" customHeight="1">
      <c r="A23" s="24"/>
      <c r="B23" s="31">
        <v>4</v>
      </c>
      <c r="C23" s="51"/>
      <c r="D23" s="52"/>
      <c r="E23" s="52"/>
      <c r="F23" s="32">
        <v>2.5</v>
      </c>
      <c r="G23" s="32">
        <v>3.5</v>
      </c>
      <c r="H23" s="32">
        <v>4.5</v>
      </c>
      <c r="I23" s="32">
        <v>2.5</v>
      </c>
      <c r="J23" s="14">
        <f t="shared" si="0"/>
        <v>3.9646263457247688</v>
      </c>
      <c r="K23" s="14">
        <f t="shared" si="1"/>
        <v>227.15635695640364</v>
      </c>
      <c r="L23" s="14">
        <f t="shared" si="2"/>
        <v>9.9115658643119211</v>
      </c>
      <c r="M23" s="14">
        <f t="shared" si="3"/>
        <v>4.5825756949558398</v>
      </c>
      <c r="N23" s="14">
        <f t="shared" si="4"/>
        <v>66.063353300405197</v>
      </c>
      <c r="O23" s="14">
        <f t="shared" si="5"/>
        <v>165.15838325101299</v>
      </c>
      <c r="P23" s="14">
        <f t="shared" si="6"/>
        <v>1619.6504591085466</v>
      </c>
      <c r="Q23" s="14">
        <f t="shared" si="7"/>
        <v>14.680745177867822</v>
      </c>
      <c r="R23" s="14">
        <f>(F23*J23*H23)*$R$19</f>
        <v>44.602046389403647</v>
      </c>
      <c r="S23" s="14">
        <f t="shared" si="8"/>
        <v>10.885271603528931</v>
      </c>
      <c r="T23" s="14">
        <f t="shared" si="9"/>
        <v>20.621590627301281</v>
      </c>
      <c r="U23" s="14">
        <f>(H23^2+M23^2)^0.5</f>
        <v>6.4226162893325647</v>
      </c>
      <c r="V23" s="14">
        <f>(Q23+R23+T23)*$V$19</f>
        <v>79.904382194572747</v>
      </c>
      <c r="W23" s="14">
        <f>(V23/N23)*$W$19</f>
        <v>1.2095114492785315</v>
      </c>
    </row>
    <row r="24" spans="1:23" ht="18.75" customHeight="1">
      <c r="A24" s="24"/>
      <c r="B24" s="31">
        <v>5</v>
      </c>
      <c r="C24" s="51"/>
      <c r="D24" s="52"/>
      <c r="E24" s="52"/>
      <c r="F24" s="32">
        <v>3</v>
      </c>
      <c r="G24" s="32">
        <v>4</v>
      </c>
      <c r="H24" s="32">
        <v>5</v>
      </c>
      <c r="I24" s="32">
        <v>3</v>
      </c>
      <c r="J24" s="14">
        <f t="shared" si="0"/>
        <v>3.8212664724980367</v>
      </c>
      <c r="K24" s="14">
        <f t="shared" si="1"/>
        <v>218.94244126898138</v>
      </c>
      <c r="L24" s="14">
        <f t="shared" si="2"/>
        <v>11.46379941749411</v>
      </c>
      <c r="M24" s="14">
        <f t="shared" si="3"/>
        <v>5.6568542494923806</v>
      </c>
      <c r="N24" s="14">
        <f>(Q24*H24)*$N$19</f>
        <v>100.1206312549368</v>
      </c>
      <c r="O24" s="14">
        <f>I24 * N24 * $O$19</f>
        <v>300.36189376481036</v>
      </c>
      <c r="P24" s="14">
        <f t="shared" si="6"/>
        <v>2945.5439654886773</v>
      </c>
      <c r="Q24" s="14">
        <f t="shared" si="7"/>
        <v>20.024126250987358</v>
      </c>
      <c r="R24" s="14">
        <f>(F24*J24*H24)*$R$19</f>
        <v>57.318997087470549</v>
      </c>
      <c r="S24" s="14">
        <f t="shared" si="8"/>
        <v>12.506746063006888</v>
      </c>
      <c r="T24" s="14">
        <f t="shared" si="9"/>
        <v>28.284271247461902</v>
      </c>
      <c r="U24" s="14">
        <f>(H24^2+M24^2)^0.5</f>
        <v>7.5498344352707498</v>
      </c>
      <c r="V24" s="14">
        <f>(Q24+R24+T24)*$V$19</f>
        <v>105.6273945859198</v>
      </c>
      <c r="W24" s="14">
        <f>(V24/N24)*$W$19</f>
        <v>1.0550012845700218</v>
      </c>
    </row>
    <row r="25" spans="1:23" ht="18.75" customHeight="1">
      <c r="B25" s="31">
        <v>6</v>
      </c>
      <c r="C25" s="51"/>
      <c r="D25" s="52"/>
      <c r="E25" s="52"/>
      <c r="F25" s="32"/>
      <c r="G25" s="32"/>
      <c r="H25" s="32"/>
      <c r="I25" s="32"/>
      <c r="J25" s="14" t="e">
        <f t="shared" ref="J25:J36" si="10">2*ACOS(1-G25/F25)</f>
        <v>#DIV/0!</v>
      </c>
      <c r="K25" s="14" t="e">
        <f t="shared" si="1"/>
        <v>#DIV/0!</v>
      </c>
      <c r="L25" s="14" t="e">
        <f t="shared" ref="L25:L36" si="11">J25*F25</f>
        <v>#DIV/0!</v>
      </c>
      <c r="M25" s="14">
        <f t="shared" ref="M25:M36" si="12">2*(G25*(2*F25-G25))^0.5</f>
        <v>0</v>
      </c>
      <c r="N25" s="14" t="e">
        <f t="shared" ref="N25:N36" si="13">(Q25*H25)*$N$19</f>
        <v>#DIV/0!</v>
      </c>
      <c r="O25" s="14" t="e">
        <f t="shared" ref="O25:O36" si="14">I25 * N25 * $O$19</f>
        <v>#DIV/0!</v>
      </c>
      <c r="P25" s="14" t="e">
        <f t="shared" si="6"/>
        <v>#DIV/0!</v>
      </c>
      <c r="Q25" s="14" t="e">
        <f t="shared" ref="Q25:Q36" si="15">(J25/2*F25^2-(F25-G25)*(G25*(2*F25-G25))^0.5)*$Q$19</f>
        <v>#DIV/0!</v>
      </c>
      <c r="R25" s="14" t="e">
        <f t="shared" ref="R25:R36" si="16">(F25*J25*H25)*$R$19</f>
        <v>#DIV/0!</v>
      </c>
      <c r="S25" s="14" t="e">
        <f t="shared" ref="S25:S36" si="17">(H25^2+L25^2)^0.5</f>
        <v>#DIV/0!</v>
      </c>
      <c r="T25" s="14">
        <f t="shared" ref="T25:T36" si="18">(2*H25*(G25*(2*F25-G25))^0.5)*$T$19</f>
        <v>0</v>
      </c>
      <c r="U25" s="14">
        <f t="shared" ref="U25:U36" si="19">(H25^2+M25^2)^0.5</f>
        <v>0</v>
      </c>
      <c r="V25" s="14" t="e">
        <f t="shared" ref="V25:V36" si="20">(Q25+R25+T25)*$V$19</f>
        <v>#DIV/0!</v>
      </c>
      <c r="W25" s="14" t="e">
        <f t="shared" ref="W25:W36" si="21">(V25/N25)*$W$19</f>
        <v>#DIV/0!</v>
      </c>
    </row>
    <row r="26" spans="1:23" ht="18.75" customHeight="1">
      <c r="B26" s="31">
        <v>7</v>
      </c>
      <c r="C26" s="51"/>
      <c r="D26" s="52"/>
      <c r="E26" s="52"/>
      <c r="F26" s="32"/>
      <c r="G26" s="32"/>
      <c r="H26" s="32"/>
      <c r="I26" s="32"/>
      <c r="J26" s="14" t="e">
        <f t="shared" si="10"/>
        <v>#DIV/0!</v>
      </c>
      <c r="K26" s="14" t="e">
        <f t="shared" si="1"/>
        <v>#DIV/0!</v>
      </c>
      <c r="L26" s="14" t="e">
        <f t="shared" si="11"/>
        <v>#DIV/0!</v>
      </c>
      <c r="M26" s="14">
        <f t="shared" si="12"/>
        <v>0</v>
      </c>
      <c r="N26" s="14" t="e">
        <f t="shared" si="13"/>
        <v>#DIV/0!</v>
      </c>
      <c r="O26" s="14" t="e">
        <f t="shared" si="14"/>
        <v>#DIV/0!</v>
      </c>
      <c r="P26" s="14" t="e">
        <f t="shared" si="6"/>
        <v>#DIV/0!</v>
      </c>
      <c r="Q26" s="14" t="e">
        <f t="shared" si="15"/>
        <v>#DIV/0!</v>
      </c>
      <c r="R26" s="14" t="e">
        <f t="shared" si="16"/>
        <v>#DIV/0!</v>
      </c>
      <c r="S26" s="14" t="e">
        <f t="shared" si="17"/>
        <v>#DIV/0!</v>
      </c>
      <c r="T26" s="14">
        <f t="shared" si="18"/>
        <v>0</v>
      </c>
      <c r="U26" s="14">
        <f t="shared" si="19"/>
        <v>0</v>
      </c>
      <c r="V26" s="14" t="e">
        <f t="shared" si="20"/>
        <v>#DIV/0!</v>
      </c>
      <c r="W26" s="14" t="e">
        <f t="shared" si="21"/>
        <v>#DIV/0!</v>
      </c>
    </row>
    <row r="27" spans="1:23" ht="18.75" customHeight="1">
      <c r="B27" s="31">
        <v>8</v>
      </c>
      <c r="C27" s="51"/>
      <c r="D27" s="52"/>
      <c r="E27" s="52"/>
      <c r="F27" s="32"/>
      <c r="G27" s="32"/>
      <c r="H27" s="32"/>
      <c r="I27" s="32"/>
      <c r="J27" s="14" t="e">
        <f t="shared" si="10"/>
        <v>#DIV/0!</v>
      </c>
      <c r="K27" s="14" t="e">
        <f t="shared" si="1"/>
        <v>#DIV/0!</v>
      </c>
      <c r="L27" s="14" t="e">
        <f t="shared" si="11"/>
        <v>#DIV/0!</v>
      </c>
      <c r="M27" s="14">
        <f t="shared" si="12"/>
        <v>0</v>
      </c>
      <c r="N27" s="14" t="e">
        <f t="shared" si="13"/>
        <v>#DIV/0!</v>
      </c>
      <c r="O27" s="14" t="e">
        <f t="shared" si="14"/>
        <v>#DIV/0!</v>
      </c>
      <c r="P27" s="14" t="e">
        <f t="shared" si="6"/>
        <v>#DIV/0!</v>
      </c>
      <c r="Q27" s="14" t="e">
        <f t="shared" si="15"/>
        <v>#DIV/0!</v>
      </c>
      <c r="R27" s="14" t="e">
        <f t="shared" si="16"/>
        <v>#DIV/0!</v>
      </c>
      <c r="S27" s="14" t="e">
        <f t="shared" si="17"/>
        <v>#DIV/0!</v>
      </c>
      <c r="T27" s="14">
        <f t="shared" si="18"/>
        <v>0</v>
      </c>
      <c r="U27" s="14">
        <f t="shared" si="19"/>
        <v>0</v>
      </c>
      <c r="V27" s="14" t="e">
        <f t="shared" si="20"/>
        <v>#DIV/0!</v>
      </c>
      <c r="W27" s="14" t="e">
        <f t="shared" si="21"/>
        <v>#DIV/0!</v>
      </c>
    </row>
    <row r="28" spans="1:23" ht="18.75" customHeight="1">
      <c r="B28" s="31">
        <v>9</v>
      </c>
      <c r="C28" s="51"/>
      <c r="D28" s="52"/>
      <c r="E28" s="52"/>
      <c r="F28" s="32"/>
      <c r="G28" s="32"/>
      <c r="H28" s="32"/>
      <c r="I28" s="32"/>
      <c r="J28" s="14" t="e">
        <f t="shared" si="10"/>
        <v>#DIV/0!</v>
      </c>
      <c r="K28" s="14" t="e">
        <f t="shared" si="1"/>
        <v>#DIV/0!</v>
      </c>
      <c r="L28" s="14" t="e">
        <f t="shared" si="11"/>
        <v>#DIV/0!</v>
      </c>
      <c r="M28" s="14">
        <f t="shared" si="12"/>
        <v>0</v>
      </c>
      <c r="N28" s="14" t="e">
        <f t="shared" si="13"/>
        <v>#DIV/0!</v>
      </c>
      <c r="O28" s="14" t="e">
        <f t="shared" si="14"/>
        <v>#DIV/0!</v>
      </c>
      <c r="P28" s="14" t="e">
        <f t="shared" si="6"/>
        <v>#DIV/0!</v>
      </c>
      <c r="Q28" s="14" t="e">
        <f t="shared" si="15"/>
        <v>#DIV/0!</v>
      </c>
      <c r="R28" s="14" t="e">
        <f t="shared" si="16"/>
        <v>#DIV/0!</v>
      </c>
      <c r="S28" s="14" t="e">
        <f t="shared" si="17"/>
        <v>#DIV/0!</v>
      </c>
      <c r="T28" s="14">
        <f t="shared" si="18"/>
        <v>0</v>
      </c>
      <c r="U28" s="14">
        <f t="shared" si="19"/>
        <v>0</v>
      </c>
      <c r="V28" s="14" t="e">
        <f t="shared" si="20"/>
        <v>#DIV/0!</v>
      </c>
      <c r="W28" s="14" t="e">
        <f t="shared" si="21"/>
        <v>#DIV/0!</v>
      </c>
    </row>
    <row r="29" spans="1:23" ht="18.75" customHeight="1">
      <c r="B29" s="31">
        <v>10</v>
      </c>
      <c r="C29" s="51"/>
      <c r="D29" s="52"/>
      <c r="E29" s="52"/>
      <c r="F29" s="32"/>
      <c r="G29" s="32"/>
      <c r="H29" s="32"/>
      <c r="I29" s="32"/>
      <c r="J29" s="14" t="e">
        <f t="shared" si="10"/>
        <v>#DIV/0!</v>
      </c>
      <c r="K29" s="14" t="e">
        <f t="shared" si="1"/>
        <v>#DIV/0!</v>
      </c>
      <c r="L29" s="14" t="e">
        <f t="shared" si="11"/>
        <v>#DIV/0!</v>
      </c>
      <c r="M29" s="14">
        <f t="shared" si="12"/>
        <v>0</v>
      </c>
      <c r="N29" s="14" t="e">
        <f t="shared" si="13"/>
        <v>#DIV/0!</v>
      </c>
      <c r="O29" s="14" t="e">
        <f t="shared" si="14"/>
        <v>#DIV/0!</v>
      </c>
      <c r="P29" s="14" t="e">
        <f t="shared" si="6"/>
        <v>#DIV/0!</v>
      </c>
      <c r="Q29" s="14" t="e">
        <f t="shared" si="15"/>
        <v>#DIV/0!</v>
      </c>
      <c r="R29" s="14" t="e">
        <f t="shared" si="16"/>
        <v>#DIV/0!</v>
      </c>
      <c r="S29" s="14" t="e">
        <f t="shared" si="17"/>
        <v>#DIV/0!</v>
      </c>
      <c r="T29" s="14">
        <f t="shared" si="18"/>
        <v>0</v>
      </c>
      <c r="U29" s="14">
        <f t="shared" si="19"/>
        <v>0</v>
      </c>
      <c r="V29" s="14" t="e">
        <f t="shared" si="20"/>
        <v>#DIV/0!</v>
      </c>
      <c r="W29" s="14" t="e">
        <f t="shared" si="21"/>
        <v>#DIV/0!</v>
      </c>
    </row>
    <row r="30" spans="1:23" ht="18.75" customHeight="1">
      <c r="B30" s="31">
        <v>11</v>
      </c>
      <c r="C30" s="51"/>
      <c r="D30" s="52"/>
      <c r="E30" s="52"/>
      <c r="F30" s="32"/>
      <c r="G30" s="32"/>
      <c r="H30" s="32"/>
      <c r="I30" s="32"/>
      <c r="J30" s="14" t="e">
        <f t="shared" si="10"/>
        <v>#DIV/0!</v>
      </c>
      <c r="K30" s="14" t="e">
        <f t="shared" si="1"/>
        <v>#DIV/0!</v>
      </c>
      <c r="L30" s="14" t="e">
        <f t="shared" si="11"/>
        <v>#DIV/0!</v>
      </c>
      <c r="M30" s="14">
        <f t="shared" si="12"/>
        <v>0</v>
      </c>
      <c r="N30" s="14" t="e">
        <f t="shared" si="13"/>
        <v>#DIV/0!</v>
      </c>
      <c r="O30" s="14" t="e">
        <f t="shared" si="14"/>
        <v>#DIV/0!</v>
      </c>
      <c r="P30" s="14" t="e">
        <f t="shared" si="6"/>
        <v>#DIV/0!</v>
      </c>
      <c r="Q30" s="14" t="e">
        <f t="shared" si="15"/>
        <v>#DIV/0!</v>
      </c>
      <c r="R30" s="14" t="e">
        <f t="shared" si="16"/>
        <v>#DIV/0!</v>
      </c>
      <c r="S30" s="14" t="e">
        <f t="shared" si="17"/>
        <v>#DIV/0!</v>
      </c>
      <c r="T30" s="14">
        <f t="shared" si="18"/>
        <v>0</v>
      </c>
      <c r="U30" s="14">
        <f t="shared" si="19"/>
        <v>0</v>
      </c>
      <c r="V30" s="14" t="e">
        <f t="shared" si="20"/>
        <v>#DIV/0!</v>
      </c>
      <c r="W30" s="14" t="e">
        <f t="shared" si="21"/>
        <v>#DIV/0!</v>
      </c>
    </row>
    <row r="31" spans="1:23" ht="18.75" customHeight="1">
      <c r="B31" s="31">
        <v>12</v>
      </c>
      <c r="C31" s="51"/>
      <c r="D31" s="52"/>
      <c r="E31" s="52"/>
      <c r="F31" s="32"/>
      <c r="G31" s="32"/>
      <c r="H31" s="32"/>
      <c r="I31" s="32"/>
      <c r="J31" s="14" t="e">
        <f t="shared" si="10"/>
        <v>#DIV/0!</v>
      </c>
      <c r="K31" s="14" t="e">
        <f t="shared" si="1"/>
        <v>#DIV/0!</v>
      </c>
      <c r="L31" s="14" t="e">
        <f t="shared" si="11"/>
        <v>#DIV/0!</v>
      </c>
      <c r="M31" s="14">
        <f t="shared" si="12"/>
        <v>0</v>
      </c>
      <c r="N31" s="14" t="e">
        <f t="shared" si="13"/>
        <v>#DIV/0!</v>
      </c>
      <c r="O31" s="14" t="e">
        <f t="shared" si="14"/>
        <v>#DIV/0!</v>
      </c>
      <c r="P31" s="14" t="e">
        <f t="shared" si="6"/>
        <v>#DIV/0!</v>
      </c>
      <c r="Q31" s="14" t="e">
        <f t="shared" si="15"/>
        <v>#DIV/0!</v>
      </c>
      <c r="R31" s="14" t="e">
        <f t="shared" si="16"/>
        <v>#DIV/0!</v>
      </c>
      <c r="S31" s="14" t="e">
        <f t="shared" si="17"/>
        <v>#DIV/0!</v>
      </c>
      <c r="T31" s="14">
        <f t="shared" si="18"/>
        <v>0</v>
      </c>
      <c r="U31" s="14">
        <f t="shared" si="19"/>
        <v>0</v>
      </c>
      <c r="V31" s="14" t="e">
        <f t="shared" si="20"/>
        <v>#DIV/0!</v>
      </c>
      <c r="W31" s="14" t="e">
        <f t="shared" si="21"/>
        <v>#DIV/0!</v>
      </c>
    </row>
    <row r="32" spans="1:23" ht="18.75" customHeight="1">
      <c r="B32" s="31">
        <v>13</v>
      </c>
      <c r="C32" s="51"/>
      <c r="D32" s="52"/>
      <c r="E32" s="52"/>
      <c r="F32" s="32"/>
      <c r="G32" s="32"/>
      <c r="H32" s="32"/>
      <c r="I32" s="32"/>
      <c r="J32" s="14" t="e">
        <f t="shared" si="10"/>
        <v>#DIV/0!</v>
      </c>
      <c r="K32" s="14" t="e">
        <f t="shared" si="1"/>
        <v>#DIV/0!</v>
      </c>
      <c r="L32" s="14" t="e">
        <f t="shared" si="11"/>
        <v>#DIV/0!</v>
      </c>
      <c r="M32" s="14">
        <f t="shared" si="12"/>
        <v>0</v>
      </c>
      <c r="N32" s="14" t="e">
        <f t="shared" si="13"/>
        <v>#DIV/0!</v>
      </c>
      <c r="O32" s="14" t="e">
        <f t="shared" si="14"/>
        <v>#DIV/0!</v>
      </c>
      <c r="P32" s="14" t="e">
        <f t="shared" si="6"/>
        <v>#DIV/0!</v>
      </c>
      <c r="Q32" s="14" t="e">
        <f t="shared" si="15"/>
        <v>#DIV/0!</v>
      </c>
      <c r="R32" s="14" t="e">
        <f t="shared" si="16"/>
        <v>#DIV/0!</v>
      </c>
      <c r="S32" s="14" t="e">
        <f t="shared" si="17"/>
        <v>#DIV/0!</v>
      </c>
      <c r="T32" s="14">
        <f t="shared" si="18"/>
        <v>0</v>
      </c>
      <c r="U32" s="14">
        <f t="shared" si="19"/>
        <v>0</v>
      </c>
      <c r="V32" s="14" t="e">
        <f t="shared" si="20"/>
        <v>#DIV/0!</v>
      </c>
      <c r="W32" s="14" t="e">
        <f t="shared" si="21"/>
        <v>#DIV/0!</v>
      </c>
    </row>
    <row r="33" spans="2:23" ht="18.75" customHeight="1">
      <c r="B33" s="31">
        <v>14</v>
      </c>
      <c r="C33" s="51"/>
      <c r="D33" s="52"/>
      <c r="E33" s="52"/>
      <c r="F33" s="32"/>
      <c r="G33" s="32"/>
      <c r="H33" s="32"/>
      <c r="I33" s="32"/>
      <c r="J33" s="14" t="e">
        <f t="shared" si="10"/>
        <v>#DIV/0!</v>
      </c>
      <c r="K33" s="14" t="e">
        <f t="shared" si="1"/>
        <v>#DIV/0!</v>
      </c>
      <c r="L33" s="14" t="e">
        <f t="shared" si="11"/>
        <v>#DIV/0!</v>
      </c>
      <c r="M33" s="14">
        <f t="shared" si="12"/>
        <v>0</v>
      </c>
      <c r="N33" s="14" t="e">
        <f t="shared" si="13"/>
        <v>#DIV/0!</v>
      </c>
      <c r="O33" s="14" t="e">
        <f t="shared" si="14"/>
        <v>#DIV/0!</v>
      </c>
      <c r="P33" s="14" t="e">
        <f t="shared" si="6"/>
        <v>#DIV/0!</v>
      </c>
      <c r="Q33" s="14" t="e">
        <f t="shared" si="15"/>
        <v>#DIV/0!</v>
      </c>
      <c r="R33" s="14" t="e">
        <f t="shared" si="16"/>
        <v>#DIV/0!</v>
      </c>
      <c r="S33" s="14" t="e">
        <f t="shared" si="17"/>
        <v>#DIV/0!</v>
      </c>
      <c r="T33" s="14">
        <f t="shared" si="18"/>
        <v>0</v>
      </c>
      <c r="U33" s="14">
        <f t="shared" si="19"/>
        <v>0</v>
      </c>
      <c r="V33" s="14" t="e">
        <f t="shared" si="20"/>
        <v>#DIV/0!</v>
      </c>
      <c r="W33" s="14" t="e">
        <f t="shared" si="21"/>
        <v>#DIV/0!</v>
      </c>
    </row>
    <row r="34" spans="2:23" ht="18.75" customHeight="1">
      <c r="B34" s="31">
        <v>15</v>
      </c>
      <c r="C34" s="51"/>
      <c r="D34" s="52"/>
      <c r="E34" s="52"/>
      <c r="F34" s="32"/>
      <c r="G34" s="32"/>
      <c r="H34" s="32"/>
      <c r="I34" s="32"/>
      <c r="J34" s="14" t="e">
        <f t="shared" si="10"/>
        <v>#DIV/0!</v>
      </c>
      <c r="K34" s="14" t="e">
        <f t="shared" si="1"/>
        <v>#DIV/0!</v>
      </c>
      <c r="L34" s="14" t="e">
        <f t="shared" si="11"/>
        <v>#DIV/0!</v>
      </c>
      <c r="M34" s="14">
        <f t="shared" si="12"/>
        <v>0</v>
      </c>
      <c r="N34" s="14" t="e">
        <f t="shared" si="13"/>
        <v>#DIV/0!</v>
      </c>
      <c r="O34" s="14" t="e">
        <f t="shared" si="14"/>
        <v>#DIV/0!</v>
      </c>
      <c r="P34" s="14" t="e">
        <f t="shared" si="6"/>
        <v>#DIV/0!</v>
      </c>
      <c r="Q34" s="14" t="e">
        <f t="shared" si="15"/>
        <v>#DIV/0!</v>
      </c>
      <c r="R34" s="14" t="e">
        <f t="shared" si="16"/>
        <v>#DIV/0!</v>
      </c>
      <c r="S34" s="14" t="e">
        <f t="shared" si="17"/>
        <v>#DIV/0!</v>
      </c>
      <c r="T34" s="14">
        <f t="shared" si="18"/>
        <v>0</v>
      </c>
      <c r="U34" s="14">
        <f t="shared" si="19"/>
        <v>0</v>
      </c>
      <c r="V34" s="14" t="e">
        <f t="shared" si="20"/>
        <v>#DIV/0!</v>
      </c>
      <c r="W34" s="14" t="e">
        <f t="shared" si="21"/>
        <v>#DIV/0!</v>
      </c>
    </row>
    <row r="35" spans="2:23" ht="18.75" customHeight="1">
      <c r="B35" s="31">
        <v>16</v>
      </c>
      <c r="C35" s="51"/>
      <c r="D35" s="52"/>
      <c r="E35" s="52"/>
      <c r="F35" s="32"/>
      <c r="G35" s="32"/>
      <c r="H35" s="32"/>
      <c r="I35" s="32"/>
      <c r="J35" s="14" t="e">
        <f t="shared" si="10"/>
        <v>#DIV/0!</v>
      </c>
      <c r="K35" s="14" t="e">
        <f t="shared" si="1"/>
        <v>#DIV/0!</v>
      </c>
      <c r="L35" s="14" t="e">
        <f t="shared" si="11"/>
        <v>#DIV/0!</v>
      </c>
      <c r="M35" s="14">
        <f t="shared" si="12"/>
        <v>0</v>
      </c>
      <c r="N35" s="14" t="e">
        <f t="shared" si="13"/>
        <v>#DIV/0!</v>
      </c>
      <c r="O35" s="14" t="e">
        <f t="shared" si="14"/>
        <v>#DIV/0!</v>
      </c>
      <c r="P35" s="14" t="e">
        <f t="shared" si="6"/>
        <v>#DIV/0!</v>
      </c>
      <c r="Q35" s="14" t="e">
        <f t="shared" si="15"/>
        <v>#DIV/0!</v>
      </c>
      <c r="R35" s="14" t="e">
        <f t="shared" si="16"/>
        <v>#DIV/0!</v>
      </c>
      <c r="S35" s="14" t="e">
        <f t="shared" si="17"/>
        <v>#DIV/0!</v>
      </c>
      <c r="T35" s="14">
        <f t="shared" si="18"/>
        <v>0</v>
      </c>
      <c r="U35" s="14">
        <f t="shared" si="19"/>
        <v>0</v>
      </c>
      <c r="V35" s="14" t="e">
        <f t="shared" si="20"/>
        <v>#DIV/0!</v>
      </c>
      <c r="W35" s="14" t="e">
        <f t="shared" si="21"/>
        <v>#DIV/0!</v>
      </c>
    </row>
    <row r="36" spans="2:23" ht="18.75" customHeight="1">
      <c r="B36" s="31">
        <v>17</v>
      </c>
      <c r="C36" s="51"/>
      <c r="D36" s="52"/>
      <c r="E36" s="52"/>
      <c r="F36" s="32"/>
      <c r="G36" s="32"/>
      <c r="H36" s="32"/>
      <c r="I36" s="32"/>
      <c r="J36" s="14" t="e">
        <f t="shared" si="10"/>
        <v>#DIV/0!</v>
      </c>
      <c r="K36" s="14" t="e">
        <f t="shared" si="1"/>
        <v>#DIV/0!</v>
      </c>
      <c r="L36" s="14" t="e">
        <f t="shared" si="11"/>
        <v>#DIV/0!</v>
      </c>
      <c r="M36" s="14">
        <f t="shared" si="12"/>
        <v>0</v>
      </c>
      <c r="N36" s="14" t="e">
        <f t="shared" si="13"/>
        <v>#DIV/0!</v>
      </c>
      <c r="O36" s="14" t="e">
        <f t="shared" si="14"/>
        <v>#DIV/0!</v>
      </c>
      <c r="P36" s="14" t="e">
        <f t="shared" si="6"/>
        <v>#DIV/0!</v>
      </c>
      <c r="Q36" s="14" t="e">
        <f t="shared" si="15"/>
        <v>#DIV/0!</v>
      </c>
      <c r="R36" s="14" t="e">
        <f t="shared" si="16"/>
        <v>#DIV/0!</v>
      </c>
      <c r="S36" s="14" t="e">
        <f t="shared" si="17"/>
        <v>#DIV/0!</v>
      </c>
      <c r="T36" s="14">
        <f t="shared" si="18"/>
        <v>0</v>
      </c>
      <c r="U36" s="14">
        <f t="shared" si="19"/>
        <v>0</v>
      </c>
      <c r="V36" s="14" t="e">
        <f t="shared" si="20"/>
        <v>#DIV/0!</v>
      </c>
      <c r="W36" s="14" t="e">
        <f t="shared" si="21"/>
        <v>#DIV/0!</v>
      </c>
    </row>
    <row r="37" spans="2:23" ht="18.75" customHeight="1">
      <c r="B37" s="31">
        <v>18</v>
      </c>
      <c r="C37" s="51"/>
      <c r="D37" s="52"/>
      <c r="E37" s="52"/>
      <c r="F37" s="32"/>
      <c r="G37" s="32"/>
      <c r="H37" s="32"/>
      <c r="I37" s="32"/>
      <c r="J37" s="14" t="e">
        <f t="shared" ref="J37:J44" si="22">2*ACOS(1-G37/F37)</f>
        <v>#DIV/0!</v>
      </c>
      <c r="K37" s="14" t="e">
        <f t="shared" si="1"/>
        <v>#DIV/0!</v>
      </c>
      <c r="L37" s="14" t="e">
        <f t="shared" ref="L37:L44" si="23">J37*F37</f>
        <v>#DIV/0!</v>
      </c>
      <c r="M37" s="14">
        <f t="shared" ref="M37:M44" si="24">2*(G37*(2*F37-G37))^0.5</f>
        <v>0</v>
      </c>
      <c r="N37" s="14" t="e">
        <f t="shared" ref="N37:N44" si="25">(Q37*H37)*$N$19</f>
        <v>#DIV/0!</v>
      </c>
      <c r="O37" s="14" t="e">
        <f t="shared" ref="O37:O44" si="26">I37 * N37 * $O$19</f>
        <v>#DIV/0!</v>
      </c>
      <c r="P37" s="14" t="e">
        <f t="shared" si="6"/>
        <v>#DIV/0!</v>
      </c>
      <c r="Q37" s="14" t="e">
        <f t="shared" ref="Q37:Q44" si="27">(J37/2*F37^2-(F37-G37)*(G37*(2*F37-G37))^0.5)*$Q$19</f>
        <v>#DIV/0!</v>
      </c>
      <c r="R37" s="14" t="e">
        <f t="shared" ref="R37:R44" si="28">(F37*J37*H37)*$R$19</f>
        <v>#DIV/0!</v>
      </c>
      <c r="S37" s="14" t="e">
        <f t="shared" ref="S37:S44" si="29">(H37^2+L37^2)^0.5</f>
        <v>#DIV/0!</v>
      </c>
      <c r="T37" s="14">
        <f t="shared" ref="T37:T44" si="30">(2*H37*(G37*(2*F37-G37))^0.5)*$T$19</f>
        <v>0</v>
      </c>
      <c r="U37" s="14">
        <f t="shared" ref="U37:U44" si="31">(H37^2+M37^2)^0.5</f>
        <v>0</v>
      </c>
      <c r="V37" s="14" t="e">
        <f t="shared" ref="V37:V44" si="32">(Q37+R37+T37)*$V$19</f>
        <v>#DIV/0!</v>
      </c>
      <c r="W37" s="14" t="e">
        <f t="shared" ref="W37:W44" si="33">(V37/N37)*$W$19</f>
        <v>#DIV/0!</v>
      </c>
    </row>
    <row r="38" spans="2:23" ht="18.75" customHeight="1">
      <c r="B38" s="31">
        <v>19</v>
      </c>
      <c r="C38" s="51"/>
      <c r="D38" s="52"/>
      <c r="E38" s="52"/>
      <c r="F38" s="32"/>
      <c r="G38" s="32"/>
      <c r="H38" s="32"/>
      <c r="I38" s="32"/>
      <c r="J38" s="14" t="e">
        <f t="shared" si="22"/>
        <v>#DIV/0!</v>
      </c>
      <c r="K38" s="14" t="e">
        <f t="shared" si="1"/>
        <v>#DIV/0!</v>
      </c>
      <c r="L38" s="14" t="e">
        <f t="shared" si="23"/>
        <v>#DIV/0!</v>
      </c>
      <c r="M38" s="14">
        <f t="shared" si="24"/>
        <v>0</v>
      </c>
      <c r="N38" s="14" t="e">
        <f t="shared" si="25"/>
        <v>#DIV/0!</v>
      </c>
      <c r="O38" s="14" t="e">
        <f t="shared" si="26"/>
        <v>#DIV/0!</v>
      </c>
      <c r="P38" s="14" t="e">
        <f t="shared" si="6"/>
        <v>#DIV/0!</v>
      </c>
      <c r="Q38" s="14" t="e">
        <f t="shared" si="27"/>
        <v>#DIV/0!</v>
      </c>
      <c r="R38" s="14" t="e">
        <f t="shared" si="28"/>
        <v>#DIV/0!</v>
      </c>
      <c r="S38" s="14" t="e">
        <f t="shared" si="29"/>
        <v>#DIV/0!</v>
      </c>
      <c r="T38" s="14">
        <f t="shared" si="30"/>
        <v>0</v>
      </c>
      <c r="U38" s="14">
        <f t="shared" si="31"/>
        <v>0</v>
      </c>
      <c r="V38" s="14" t="e">
        <f t="shared" si="32"/>
        <v>#DIV/0!</v>
      </c>
      <c r="W38" s="14" t="e">
        <f t="shared" si="33"/>
        <v>#DIV/0!</v>
      </c>
    </row>
    <row r="39" spans="2:23" ht="18.75" customHeight="1">
      <c r="B39" s="31">
        <v>20</v>
      </c>
      <c r="C39" s="51"/>
      <c r="D39" s="52"/>
      <c r="E39" s="52"/>
      <c r="F39" s="32"/>
      <c r="G39" s="32"/>
      <c r="H39" s="32"/>
      <c r="I39" s="32"/>
      <c r="J39" s="14" t="e">
        <f t="shared" si="22"/>
        <v>#DIV/0!</v>
      </c>
      <c r="K39" s="14" t="e">
        <f t="shared" si="1"/>
        <v>#DIV/0!</v>
      </c>
      <c r="L39" s="14" t="e">
        <f t="shared" si="23"/>
        <v>#DIV/0!</v>
      </c>
      <c r="M39" s="14">
        <f t="shared" si="24"/>
        <v>0</v>
      </c>
      <c r="N39" s="14" t="e">
        <f t="shared" si="25"/>
        <v>#DIV/0!</v>
      </c>
      <c r="O39" s="14" t="e">
        <f t="shared" si="26"/>
        <v>#DIV/0!</v>
      </c>
      <c r="P39" s="14" t="e">
        <f t="shared" si="6"/>
        <v>#DIV/0!</v>
      </c>
      <c r="Q39" s="14" t="e">
        <f t="shared" si="27"/>
        <v>#DIV/0!</v>
      </c>
      <c r="R39" s="14" t="e">
        <f t="shared" si="28"/>
        <v>#DIV/0!</v>
      </c>
      <c r="S39" s="14" t="e">
        <f t="shared" si="29"/>
        <v>#DIV/0!</v>
      </c>
      <c r="T39" s="14">
        <f t="shared" si="30"/>
        <v>0</v>
      </c>
      <c r="U39" s="14">
        <f t="shared" si="31"/>
        <v>0</v>
      </c>
      <c r="V39" s="14" t="e">
        <f t="shared" si="32"/>
        <v>#DIV/0!</v>
      </c>
      <c r="W39" s="14" t="e">
        <f t="shared" si="33"/>
        <v>#DIV/0!</v>
      </c>
    </row>
    <row r="40" spans="2:23" ht="18.75" customHeight="1">
      <c r="B40" s="31">
        <v>21</v>
      </c>
      <c r="C40" s="51"/>
      <c r="D40" s="52"/>
      <c r="E40" s="52"/>
      <c r="F40" s="32"/>
      <c r="G40" s="32"/>
      <c r="H40" s="32"/>
      <c r="I40" s="32"/>
      <c r="J40" s="14" t="e">
        <f t="shared" si="22"/>
        <v>#DIV/0!</v>
      </c>
      <c r="K40" s="14" t="e">
        <f t="shared" si="1"/>
        <v>#DIV/0!</v>
      </c>
      <c r="L40" s="14" t="e">
        <f t="shared" si="23"/>
        <v>#DIV/0!</v>
      </c>
      <c r="M40" s="14">
        <f t="shared" si="24"/>
        <v>0</v>
      </c>
      <c r="N40" s="14" t="e">
        <f t="shared" si="25"/>
        <v>#DIV/0!</v>
      </c>
      <c r="O40" s="14" t="e">
        <f t="shared" si="26"/>
        <v>#DIV/0!</v>
      </c>
      <c r="P40" s="14" t="e">
        <f t="shared" si="6"/>
        <v>#DIV/0!</v>
      </c>
      <c r="Q40" s="14" t="e">
        <f t="shared" si="27"/>
        <v>#DIV/0!</v>
      </c>
      <c r="R40" s="14" t="e">
        <f t="shared" si="28"/>
        <v>#DIV/0!</v>
      </c>
      <c r="S40" s="14" t="e">
        <f t="shared" si="29"/>
        <v>#DIV/0!</v>
      </c>
      <c r="T40" s="14">
        <f t="shared" si="30"/>
        <v>0</v>
      </c>
      <c r="U40" s="14">
        <f t="shared" si="31"/>
        <v>0</v>
      </c>
      <c r="V40" s="14" t="e">
        <f t="shared" si="32"/>
        <v>#DIV/0!</v>
      </c>
      <c r="W40" s="14" t="e">
        <f t="shared" si="33"/>
        <v>#DIV/0!</v>
      </c>
    </row>
    <row r="41" spans="2:23" ht="18.75" customHeight="1">
      <c r="B41" s="31">
        <v>22</v>
      </c>
      <c r="C41" s="51"/>
      <c r="D41" s="52"/>
      <c r="E41" s="52"/>
      <c r="F41" s="32"/>
      <c r="G41" s="32"/>
      <c r="H41" s="32"/>
      <c r="I41" s="32"/>
      <c r="J41" s="14" t="e">
        <f t="shared" si="22"/>
        <v>#DIV/0!</v>
      </c>
      <c r="K41" s="14" t="e">
        <f t="shared" si="1"/>
        <v>#DIV/0!</v>
      </c>
      <c r="L41" s="14" t="e">
        <f t="shared" si="23"/>
        <v>#DIV/0!</v>
      </c>
      <c r="M41" s="14">
        <f t="shared" si="24"/>
        <v>0</v>
      </c>
      <c r="N41" s="14" t="e">
        <f t="shared" si="25"/>
        <v>#DIV/0!</v>
      </c>
      <c r="O41" s="14" t="e">
        <f t="shared" si="26"/>
        <v>#DIV/0!</v>
      </c>
      <c r="P41" s="14" t="e">
        <f t="shared" si="6"/>
        <v>#DIV/0!</v>
      </c>
      <c r="Q41" s="14" t="e">
        <f t="shared" si="27"/>
        <v>#DIV/0!</v>
      </c>
      <c r="R41" s="14" t="e">
        <f t="shared" si="28"/>
        <v>#DIV/0!</v>
      </c>
      <c r="S41" s="14" t="e">
        <f t="shared" si="29"/>
        <v>#DIV/0!</v>
      </c>
      <c r="T41" s="14">
        <f t="shared" si="30"/>
        <v>0</v>
      </c>
      <c r="U41" s="14">
        <f t="shared" si="31"/>
        <v>0</v>
      </c>
      <c r="V41" s="14" t="e">
        <f t="shared" si="32"/>
        <v>#DIV/0!</v>
      </c>
      <c r="W41" s="14" t="e">
        <f t="shared" si="33"/>
        <v>#DIV/0!</v>
      </c>
    </row>
    <row r="42" spans="2:23" ht="18.75" customHeight="1">
      <c r="B42" s="31">
        <v>23</v>
      </c>
      <c r="C42" s="51"/>
      <c r="D42" s="52"/>
      <c r="E42" s="52"/>
      <c r="F42" s="32"/>
      <c r="G42" s="32"/>
      <c r="H42" s="32"/>
      <c r="I42" s="32"/>
      <c r="J42" s="14" t="e">
        <f t="shared" si="22"/>
        <v>#DIV/0!</v>
      </c>
      <c r="K42" s="14" t="e">
        <f t="shared" si="1"/>
        <v>#DIV/0!</v>
      </c>
      <c r="L42" s="14" t="e">
        <f t="shared" si="23"/>
        <v>#DIV/0!</v>
      </c>
      <c r="M42" s="14">
        <f t="shared" si="24"/>
        <v>0</v>
      </c>
      <c r="N42" s="14" t="e">
        <f t="shared" si="25"/>
        <v>#DIV/0!</v>
      </c>
      <c r="O42" s="14" t="e">
        <f t="shared" si="26"/>
        <v>#DIV/0!</v>
      </c>
      <c r="P42" s="14" t="e">
        <f t="shared" si="6"/>
        <v>#DIV/0!</v>
      </c>
      <c r="Q42" s="14" t="e">
        <f t="shared" si="27"/>
        <v>#DIV/0!</v>
      </c>
      <c r="R42" s="14" t="e">
        <f t="shared" si="28"/>
        <v>#DIV/0!</v>
      </c>
      <c r="S42" s="14" t="e">
        <f t="shared" si="29"/>
        <v>#DIV/0!</v>
      </c>
      <c r="T42" s="14">
        <f t="shared" si="30"/>
        <v>0</v>
      </c>
      <c r="U42" s="14">
        <f t="shared" si="31"/>
        <v>0</v>
      </c>
      <c r="V42" s="14" t="e">
        <f t="shared" si="32"/>
        <v>#DIV/0!</v>
      </c>
      <c r="W42" s="14" t="e">
        <f t="shared" si="33"/>
        <v>#DIV/0!</v>
      </c>
    </row>
    <row r="43" spans="2:23" ht="18.75" customHeight="1">
      <c r="B43" s="31">
        <v>24</v>
      </c>
      <c r="C43" s="51"/>
      <c r="D43" s="52"/>
      <c r="E43" s="52"/>
      <c r="F43" s="32"/>
      <c r="G43" s="32"/>
      <c r="H43" s="32"/>
      <c r="I43" s="32"/>
      <c r="J43" s="14" t="e">
        <f t="shared" si="22"/>
        <v>#DIV/0!</v>
      </c>
      <c r="K43" s="14" t="e">
        <f t="shared" si="1"/>
        <v>#DIV/0!</v>
      </c>
      <c r="L43" s="14" t="e">
        <f t="shared" si="23"/>
        <v>#DIV/0!</v>
      </c>
      <c r="M43" s="14">
        <f t="shared" si="24"/>
        <v>0</v>
      </c>
      <c r="N43" s="14" t="e">
        <f t="shared" si="25"/>
        <v>#DIV/0!</v>
      </c>
      <c r="O43" s="14" t="e">
        <f t="shared" si="26"/>
        <v>#DIV/0!</v>
      </c>
      <c r="P43" s="14" t="e">
        <f t="shared" si="6"/>
        <v>#DIV/0!</v>
      </c>
      <c r="Q43" s="14" t="e">
        <f t="shared" si="27"/>
        <v>#DIV/0!</v>
      </c>
      <c r="R43" s="14" t="e">
        <f t="shared" si="28"/>
        <v>#DIV/0!</v>
      </c>
      <c r="S43" s="14" t="e">
        <f t="shared" si="29"/>
        <v>#DIV/0!</v>
      </c>
      <c r="T43" s="14">
        <f t="shared" si="30"/>
        <v>0</v>
      </c>
      <c r="U43" s="14">
        <f t="shared" si="31"/>
        <v>0</v>
      </c>
      <c r="V43" s="14" t="e">
        <f t="shared" si="32"/>
        <v>#DIV/0!</v>
      </c>
      <c r="W43" s="14" t="e">
        <f t="shared" si="33"/>
        <v>#DIV/0!</v>
      </c>
    </row>
    <row r="44" spans="2:23" ht="18.75" customHeight="1">
      <c r="B44" s="31">
        <v>25</v>
      </c>
      <c r="C44" s="51"/>
      <c r="D44" s="52"/>
      <c r="E44" s="52"/>
      <c r="F44" s="32"/>
      <c r="G44" s="32"/>
      <c r="H44" s="32"/>
      <c r="I44" s="32"/>
      <c r="J44" s="14" t="e">
        <f t="shared" si="22"/>
        <v>#DIV/0!</v>
      </c>
      <c r="K44" s="14" t="e">
        <f t="shared" si="1"/>
        <v>#DIV/0!</v>
      </c>
      <c r="L44" s="14" t="e">
        <f t="shared" si="23"/>
        <v>#DIV/0!</v>
      </c>
      <c r="M44" s="14">
        <f t="shared" si="24"/>
        <v>0</v>
      </c>
      <c r="N44" s="14" t="e">
        <f t="shared" si="25"/>
        <v>#DIV/0!</v>
      </c>
      <c r="O44" s="14" t="e">
        <f t="shared" si="26"/>
        <v>#DIV/0!</v>
      </c>
      <c r="P44" s="14" t="e">
        <f t="shared" si="6"/>
        <v>#DIV/0!</v>
      </c>
      <c r="Q44" s="14" t="e">
        <f t="shared" si="27"/>
        <v>#DIV/0!</v>
      </c>
      <c r="R44" s="14" t="e">
        <f t="shared" si="28"/>
        <v>#DIV/0!</v>
      </c>
      <c r="S44" s="14" t="e">
        <f t="shared" si="29"/>
        <v>#DIV/0!</v>
      </c>
      <c r="T44" s="14">
        <f t="shared" si="30"/>
        <v>0</v>
      </c>
      <c r="U44" s="14">
        <f t="shared" si="31"/>
        <v>0</v>
      </c>
      <c r="V44" s="14" t="e">
        <f t="shared" si="32"/>
        <v>#DIV/0!</v>
      </c>
      <c r="W44" s="14" t="e">
        <f t="shared" si="33"/>
        <v>#DIV/0!</v>
      </c>
    </row>
  </sheetData>
  <sheetProtection sheet="1" objects="1" scenarios="1" formatCells="0" formatColumns="0" formatRows="0"/>
  <mergeCells count="37">
    <mergeCell ref="V16:W16"/>
    <mergeCell ref="R16:S16"/>
    <mergeCell ref="C22:E22"/>
    <mergeCell ref="C23:E23"/>
    <mergeCell ref="C24:E24"/>
    <mergeCell ref="C43:E43"/>
    <mergeCell ref="C44:E44"/>
    <mergeCell ref="E3:E4"/>
    <mergeCell ref="C3:D3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7:E27"/>
    <mergeCell ref="B3:B4"/>
    <mergeCell ref="C21:E21"/>
    <mergeCell ref="B8:B9"/>
    <mergeCell ref="C20:E20"/>
    <mergeCell ref="B16:B19"/>
    <mergeCell ref="C16:E19"/>
    <mergeCell ref="B15:G15"/>
    <mergeCell ref="C31:E31"/>
    <mergeCell ref="C42:E42"/>
    <mergeCell ref="T16:U16"/>
    <mergeCell ref="F16:P16"/>
    <mergeCell ref="J17:K17"/>
    <mergeCell ref="C25:E25"/>
    <mergeCell ref="C26:E26"/>
    <mergeCell ref="C28:E28"/>
    <mergeCell ref="C29:E29"/>
    <mergeCell ref="C30:E30"/>
  </mergeCells>
  <phoneticPr fontId="1"/>
  <dataValidations count="7">
    <dataValidation type="list" allowBlank="1" showInputMessage="1" showErrorMessage="1" sqref="D5" xr:uid="{71E4F59F-2CC2-4CF8-B190-A4414192F3B1}">
      <formula1>"m,ang,ft,in,mi,Nmi,Pica,yd"</formula1>
    </dataValidation>
    <dataValidation type="list" allowBlank="1" showInputMessage="1" showErrorMessage="1" sqref="D6" xr:uid="{7ED2A313-62F2-42B9-9A2E-D31515F40F22}">
      <formula1>"m^2,m2,ang^2,ang2,ar,ft^2,ft2,ha,in^2,in2,ly^2,ly2,mi^2,mi2,Morgen,Nmi^2,Nmi2,Pica^2,Pica2,uk_acre,us_acre,yd^2,yd2"</formula1>
    </dataValidation>
    <dataValidation type="list" allowBlank="1" showInputMessage="1" showErrorMessage="1" sqref="D10 D8" xr:uid="{1BB16B60-BC75-49C6-ABE9-8B6FE3400056}">
      <formula1>"g,cwt,shweight,grain,lbm,ozm,sg,stone,ton,u,uk_cwt,lcwt,uk_ton,LTON"</formula1>
    </dataValidation>
    <dataValidation type="list" allowBlank="1" showInputMessage="1" showErrorMessage="1" sqref="D11" xr:uid="{50558586-E29B-4D25-A0DE-C55BAFB647E6}">
      <formula1>"N,dyn,dy,lbf,pond"</formula1>
    </dataValidation>
    <dataValidation type="list" allowBlank="1" showInputMessage="1" showErrorMessage="1" sqref="D12" xr:uid="{A76C9A04-D2CE-4F51-BD69-33029396924E}">
      <formula1>"m^-1,m-1,ang^-1,ang-1,ft^-1,ft-1,in^-1,in-1,mi^-1,mi-1,Nmi^-1,Nmi-1,Pica^-1,Pica-1,yd^-1,yd-1"</formula1>
    </dataValidation>
    <dataValidation type="list" allowBlank="1" showInputMessage="1" showErrorMessage="1" sqref="D7 D9:D12" xr:uid="{09A6E5EC-8FD3-4CBD-A459-E60581041C88}">
      <formula1>"m^3,m3,L,l,ang^3,ang3,barrel,bushel,cup,ft^3,ft3,gal,GRT,regton,in^3,in3,ly^3,ly3,mi^3,mi3,MTON,Nmi^3,Nmi3,oz,Pica^3,Pica3,pt,us_pt,qt,tbs,tsp,tspm,uk_gal,uk_pt,uk_qt,yd^3,yd3"</formula1>
    </dataValidation>
    <dataValidation type="list" allowBlank="1" showInputMessage="1" showErrorMessage="1" sqref="C5:C12" xr:uid="{0457ED13-CAF4-4A86-A183-6F8088CB14F1}">
      <formula1>"Y,Z,E,P,T,G,M,k,h,da,d,c,m,u,n,p,f,a,z,y"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C330-9D1D-4A37-91F0-C15958010034}">
  <dimension ref="A1:C2"/>
  <sheetViews>
    <sheetView workbookViewId="0">
      <selection activeCell="A2" sqref="A2"/>
    </sheetView>
  </sheetViews>
  <sheetFormatPr defaultRowHeight="18.75"/>
  <cols>
    <col min="1" max="1" width="9" style="1"/>
    <col min="2" max="2" width="26.625" customWidth="1"/>
    <col min="3" max="3" width="21.5" style="5" customWidth="1"/>
  </cols>
  <sheetData>
    <row r="1" spans="1:3">
      <c r="A1" s="2" t="s">
        <v>2</v>
      </c>
      <c r="B1" s="3" t="s">
        <v>0</v>
      </c>
      <c r="C1" s="4" t="s">
        <v>1</v>
      </c>
    </row>
    <row r="2" spans="1:3">
      <c r="A2" s="2" t="s">
        <v>7</v>
      </c>
      <c r="B2" s="35" t="s">
        <v>8</v>
      </c>
      <c r="C2" s="4">
        <v>44182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</vt:lpstr>
      <vt:lpstr>物理量</vt:lpstr>
      <vt:lpstr>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水平直円柱セグメント計算機 ver.1.0.0</dc:title>
  <dc:creator/>
  <cp:keywords>黒い箱の中</cp:keywords>
  <cp:lastModifiedBy/>
  <dcterms:created xsi:type="dcterms:W3CDTF">2020-11-28T07:27:37Z</dcterms:created>
  <dcterms:modified xsi:type="dcterms:W3CDTF">2020-12-17T13:04:11Z</dcterms:modified>
  <cp:category>数学,幾何学,物理学,力学</cp:category>
</cp:coreProperties>
</file>