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filterPrivacy="1" defaultThemeVersion="166925"/>
  <xr:revisionPtr revIDLastSave="54" documentId="8_{7D1B502D-AFCE-4D22-949D-5ADE607F3377}" xr6:coauthVersionLast="45" xr6:coauthVersionMax="45" xr10:uidLastSave="{AA328A21-6697-49E2-BBF4-D64878C197CF}"/>
  <bookViews>
    <workbookView xWindow="-120" yWindow="-120" windowWidth="29040" windowHeight="15840" xr2:uid="{79DBFDAE-D725-4B0F-976F-50C3962C9C96}"/>
  </bookViews>
  <sheets>
    <sheet name="基礎代謝量計算機(Ver.1.0)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" i="1" l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6" i="1"/>
  <c r="R16" i="1"/>
  <c r="R17" i="1"/>
  <c r="R18" i="1"/>
  <c r="R19" i="1"/>
  <c r="R20" i="1"/>
  <c r="R21" i="1"/>
  <c r="R22" i="1"/>
  <c r="R23" i="1"/>
  <c r="R24" i="1"/>
  <c r="R25" i="1"/>
  <c r="R26" i="1"/>
  <c r="R27" i="1"/>
  <c r="R12" i="1"/>
  <c r="R13" i="1"/>
  <c r="R14" i="1"/>
  <c r="R15" i="1"/>
  <c r="H16" i="1"/>
  <c r="R11" i="1"/>
  <c r="R10" i="1"/>
  <c r="R9" i="1"/>
  <c r="R8" i="1"/>
  <c r="R7" i="1"/>
  <c r="R6" i="1"/>
  <c r="F27" i="1" l="1"/>
  <c r="G27" i="1"/>
  <c r="H25" i="1"/>
  <c r="G25" i="1"/>
  <c r="J17" i="1"/>
  <c r="G17" i="1"/>
  <c r="K24" i="1"/>
  <c r="G24" i="1"/>
  <c r="K16" i="1"/>
  <c r="G16" i="1"/>
  <c r="H9" i="1"/>
  <c r="G9" i="1"/>
  <c r="J26" i="1"/>
  <c r="G26" i="1"/>
  <c r="H11" i="1"/>
  <c r="G11" i="1"/>
  <c r="H15" i="1"/>
  <c r="G15" i="1"/>
  <c r="H23" i="1"/>
  <c r="G23" i="1"/>
  <c r="H19" i="1"/>
  <c r="G19" i="1"/>
  <c r="F6" i="1"/>
  <c r="G6" i="1"/>
  <c r="F14" i="1"/>
  <c r="G14" i="1"/>
  <c r="H22" i="1"/>
  <c r="G22" i="1"/>
  <c r="F10" i="1"/>
  <c r="G10" i="1"/>
  <c r="H7" i="1"/>
  <c r="G7" i="1"/>
  <c r="H13" i="1"/>
  <c r="G13" i="1"/>
  <c r="H21" i="1"/>
  <c r="G21" i="1"/>
  <c r="J18" i="1"/>
  <c r="G18" i="1"/>
  <c r="F8" i="1"/>
  <c r="G8" i="1"/>
  <c r="H12" i="1"/>
  <c r="G12" i="1"/>
  <c r="F20" i="1"/>
  <c r="G20" i="1"/>
  <c r="H6" i="1"/>
  <c r="F18" i="1"/>
  <c r="M22" i="1"/>
  <c r="M14" i="1"/>
  <c r="M21" i="1"/>
  <c r="M13" i="1"/>
  <c r="M6" i="1"/>
  <c r="M20" i="1"/>
  <c r="M12" i="1"/>
  <c r="M27" i="1"/>
  <c r="M19" i="1"/>
  <c r="M11" i="1"/>
  <c r="M26" i="1"/>
  <c r="M18" i="1"/>
  <c r="M10" i="1"/>
  <c r="M25" i="1"/>
  <c r="M17" i="1"/>
  <c r="M9" i="1"/>
  <c r="L6" i="1"/>
  <c r="M24" i="1"/>
  <c r="M16" i="1"/>
  <c r="M8" i="1"/>
  <c r="M23" i="1"/>
  <c r="M15" i="1"/>
  <c r="M7" i="1"/>
  <c r="F24" i="1"/>
  <c r="L20" i="1"/>
  <c r="L12" i="1"/>
  <c r="L27" i="1"/>
  <c r="L19" i="1"/>
  <c r="L11" i="1"/>
  <c r="L26" i="1"/>
  <c r="L18" i="1"/>
  <c r="L10" i="1"/>
  <c r="L25" i="1"/>
  <c r="L17" i="1"/>
  <c r="L9" i="1"/>
  <c r="L24" i="1"/>
  <c r="L16" i="1"/>
  <c r="L8" i="1"/>
  <c r="L23" i="1"/>
  <c r="L15" i="1"/>
  <c r="L7" i="1"/>
  <c r="L22" i="1"/>
  <c r="L14" i="1"/>
  <c r="L21" i="1"/>
  <c r="L13" i="1"/>
  <c r="I15" i="1"/>
  <c r="I14" i="1"/>
  <c r="F21" i="1"/>
  <c r="J21" i="1"/>
  <c r="H24" i="1"/>
  <c r="J20" i="1"/>
  <c r="H18" i="1"/>
  <c r="J13" i="1"/>
  <c r="J12" i="1"/>
  <c r="I23" i="1"/>
  <c r="K26" i="1"/>
  <c r="I22" i="1"/>
  <c r="K18" i="1"/>
  <c r="J11" i="1"/>
  <c r="J6" i="1"/>
  <c r="H17" i="1"/>
  <c r="K10" i="1"/>
  <c r="F17" i="1"/>
  <c r="J27" i="1"/>
  <c r="F26" i="1"/>
  <c r="H27" i="1"/>
  <c r="I27" i="1"/>
  <c r="I19" i="1"/>
  <c r="I11" i="1"/>
  <c r="J24" i="1"/>
  <c r="J16" i="1"/>
  <c r="J8" i="1"/>
  <c r="K22" i="1"/>
  <c r="K14" i="1"/>
  <c r="F25" i="1"/>
  <c r="H26" i="1"/>
  <c r="I26" i="1"/>
  <c r="I18" i="1"/>
  <c r="I10" i="1"/>
  <c r="J23" i="1"/>
  <c r="J15" i="1"/>
  <c r="J7" i="1"/>
  <c r="K21" i="1"/>
  <c r="K13" i="1"/>
  <c r="I25" i="1"/>
  <c r="I17" i="1"/>
  <c r="I9" i="1"/>
  <c r="J22" i="1"/>
  <c r="J14" i="1"/>
  <c r="K6" i="1"/>
  <c r="K20" i="1"/>
  <c r="K12" i="1"/>
  <c r="I24" i="1"/>
  <c r="I16" i="1"/>
  <c r="I8" i="1"/>
  <c r="K27" i="1"/>
  <c r="K19" i="1"/>
  <c r="K11" i="1"/>
  <c r="J19" i="1"/>
  <c r="K17" i="1"/>
  <c r="F16" i="1"/>
  <c r="I6" i="1"/>
  <c r="I21" i="1"/>
  <c r="I13" i="1"/>
  <c r="J10" i="1"/>
  <c r="K8" i="1"/>
  <c r="K25" i="1"/>
  <c r="K9" i="1"/>
  <c r="F9" i="1"/>
  <c r="I7" i="1"/>
  <c r="I20" i="1"/>
  <c r="I12" i="1"/>
  <c r="J25" i="1"/>
  <c r="J9" i="1"/>
  <c r="K23" i="1"/>
  <c r="K15" i="1"/>
  <c r="K7" i="1"/>
  <c r="F11" i="1"/>
  <c r="H10" i="1"/>
  <c r="F19" i="1"/>
  <c r="F7" i="1"/>
  <c r="F22" i="1"/>
  <c r="H20" i="1"/>
  <c r="H8" i="1"/>
  <c r="F23" i="1"/>
  <c r="F15" i="1"/>
  <c r="H14" i="1"/>
  <c r="F13" i="1"/>
  <c r="F12" i="1"/>
  <c r="N8" i="1" l="1"/>
  <c r="O20" i="1"/>
  <c r="N27" i="1"/>
  <c r="O8" i="1"/>
  <c r="P8" i="1" s="1"/>
  <c r="N24" i="1"/>
  <c r="O24" i="1"/>
  <c r="P24" i="1" s="1"/>
  <c r="N12" i="1"/>
  <c r="O12" i="1"/>
  <c r="P12" i="1" s="1"/>
  <c r="O7" i="1"/>
  <c r="N7" i="1"/>
  <c r="N26" i="1"/>
  <c r="O26" i="1"/>
  <c r="O11" i="1"/>
  <c r="N11" i="1"/>
  <c r="N13" i="1"/>
  <c r="O13" i="1"/>
  <c r="P13" i="1" s="1"/>
  <c r="O19" i="1"/>
  <c r="N19" i="1"/>
  <c r="N21" i="1"/>
  <c r="O21" i="1"/>
  <c r="N18" i="1"/>
  <c r="O18" i="1"/>
  <c r="P18" i="1" s="1"/>
  <c r="N9" i="1"/>
  <c r="O9" i="1"/>
  <c r="P9" i="1" s="1"/>
  <c r="N16" i="1"/>
  <c r="O16" i="1"/>
  <c r="N14" i="1"/>
  <c r="O10" i="1"/>
  <c r="N10" i="1"/>
  <c r="N23" i="1"/>
  <c r="O23" i="1"/>
  <c r="N25" i="1"/>
  <c r="O25" i="1"/>
  <c r="O6" i="1"/>
  <c r="N6" i="1"/>
  <c r="O14" i="1"/>
  <c r="P14" i="1" s="1"/>
  <c r="N17" i="1"/>
  <c r="O17" i="1"/>
  <c r="P17" i="1" s="1"/>
  <c r="O15" i="1"/>
  <c r="N15" i="1"/>
  <c r="N22" i="1"/>
  <c r="O22" i="1"/>
  <c r="O27" i="1"/>
  <c r="P27" i="1" s="1"/>
  <c r="N20" i="1"/>
  <c r="P21" i="1" l="1"/>
  <c r="P26" i="1"/>
  <c r="P23" i="1"/>
  <c r="P10" i="1"/>
  <c r="P25" i="1"/>
  <c r="P19" i="1"/>
  <c r="P7" i="1"/>
  <c r="P11" i="1"/>
  <c r="P15" i="1"/>
  <c r="P22" i="1"/>
  <c r="P6" i="1"/>
  <c r="P16" i="1"/>
  <c r="P20" i="1"/>
</calcChain>
</file>

<file path=xl/sharedStrings.xml><?xml version="1.0" encoding="utf-8"?>
<sst xmlns="http://schemas.openxmlformats.org/spreadsheetml/2006/main" count="131" uniqueCount="77">
  <si>
    <t>性別</t>
    <rPh sb="0" eb="2">
      <t>セイベツ</t>
    </rPh>
    <phoneticPr fontId="1"/>
  </si>
  <si>
    <t>基礎代謝量(kcal/日)</t>
    <rPh sb="0" eb="5">
      <t>キソタイシャリョウ</t>
    </rPh>
    <rPh sb="11" eb="12">
      <t>ニチ</t>
    </rPh>
    <phoneticPr fontId="1"/>
  </si>
  <si>
    <t>男性</t>
  </si>
  <si>
    <t>女性</t>
  </si>
  <si>
    <t>1~2</t>
  </si>
  <si>
    <t>3~5</t>
  </si>
  <si>
    <t>6~7</t>
  </si>
  <si>
    <t>8~9</t>
  </si>
  <si>
    <t>10~11</t>
  </si>
  <si>
    <t>12~14</t>
  </si>
  <si>
    <t>15~17</t>
  </si>
  <si>
    <t>18~29</t>
  </si>
  <si>
    <t>30~49</t>
  </si>
  <si>
    <t>50~64</t>
  </si>
  <si>
    <t>65~74</t>
  </si>
  <si>
    <t>75以上</t>
  </si>
  <si>
    <t>男</t>
    <rPh sb="0" eb="1">
      <t>オトコ</t>
    </rPh>
    <phoneticPr fontId="1"/>
  </si>
  <si>
    <t>性別文字変換表</t>
    <rPh sb="0" eb="2">
      <t>セイベツ</t>
    </rPh>
    <rPh sb="2" eb="4">
      <t>モジ</t>
    </rPh>
    <rPh sb="4" eb="6">
      <t>ヘンカン</t>
    </rPh>
    <rPh sb="6" eb="7">
      <t>ヒョウ</t>
    </rPh>
    <phoneticPr fontId="1"/>
  </si>
  <si>
    <t>性別文字</t>
    <rPh sb="0" eb="2">
      <t>セイベツ</t>
    </rPh>
    <rPh sb="2" eb="4">
      <t>モジ</t>
    </rPh>
    <phoneticPr fontId="1"/>
  </si>
  <si>
    <t>性別番号</t>
    <rPh sb="0" eb="2">
      <t>セイベツ</t>
    </rPh>
    <rPh sb="2" eb="4">
      <t>バンゴウ</t>
    </rPh>
    <phoneticPr fontId="1"/>
  </si>
  <si>
    <t>女</t>
    <rPh sb="0" eb="1">
      <t>オンナ</t>
    </rPh>
    <phoneticPr fontId="1"/>
  </si>
  <si>
    <t>M</t>
    <phoneticPr fontId="1"/>
  </si>
  <si>
    <t>F</t>
    <phoneticPr fontId="1"/>
  </si>
  <si>
    <t>♂</t>
    <phoneticPr fontId="1"/>
  </si>
  <si>
    <t>♀</t>
    <phoneticPr fontId="1"/>
  </si>
  <si>
    <t>m</t>
    <phoneticPr fontId="1"/>
  </si>
  <si>
    <t>f</t>
    <phoneticPr fontId="1"/>
  </si>
  <si>
    <t>予備1</t>
    <rPh sb="0" eb="2">
      <t>ヨビ</t>
    </rPh>
    <phoneticPr fontId="1"/>
  </si>
  <si>
    <t>予備2</t>
    <rPh sb="0" eb="2">
      <t>ヨビ</t>
    </rPh>
    <phoneticPr fontId="1"/>
  </si>
  <si>
    <t>予備3</t>
    <rPh sb="0" eb="2">
      <t>ヨビ</t>
    </rPh>
    <phoneticPr fontId="1"/>
  </si>
  <si>
    <t>予備4</t>
    <rPh sb="0" eb="2">
      <t>ヨビ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</si>
  <si>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</si>
  <si>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</si>
  <si>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</si>
  <si>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</si>
  <si>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Male</t>
    <phoneticPr fontId="1"/>
  </si>
  <si>
    <t>famale</t>
    <phoneticPr fontId="1"/>
  </si>
  <si>
    <t>オリジナル</t>
    <phoneticPr fontId="1"/>
  </si>
  <si>
    <t>RozaとShizgal</t>
    <phoneticPr fontId="1"/>
  </si>
  <si>
    <t>MifflinとStJeor</t>
    <phoneticPr fontId="1"/>
  </si>
  <si>
    <t>3以下</t>
    <rPh sb="1" eb="3">
      <t>イカ</t>
    </rPh>
    <phoneticPr fontId="1"/>
  </si>
  <si>
    <t>60以上</t>
    <rPh sb="2" eb="4">
      <t>イジョウ</t>
    </rPh>
    <phoneticPr fontId="1"/>
  </si>
  <si>
    <t>体重係数</t>
    <rPh sb="0" eb="2">
      <t>タイジュウ</t>
    </rPh>
    <rPh sb="2" eb="4">
      <t>ケイスウ</t>
    </rPh>
    <phoneticPr fontId="1"/>
  </si>
  <si>
    <t>定数項</t>
    <rPh sb="0" eb="2">
      <t>テイスウ</t>
    </rPh>
    <phoneticPr fontId="1"/>
  </si>
  <si>
    <t>推定値の標準誤差</t>
    <rPh sb="0" eb="3">
      <t>スイテイチ</t>
    </rPh>
    <rPh sb="4" eb="8">
      <t>ヒョウジュンゴサ</t>
    </rPh>
    <phoneticPr fontId="1"/>
  </si>
  <si>
    <t>範囲</t>
    <rPh sb="0" eb="2">
      <t>ハンイ</t>
    </rPh>
    <phoneticPr fontId="1"/>
  </si>
  <si>
    <t>年齢</t>
    <phoneticPr fontId="1"/>
  </si>
  <si>
    <t>牽引</t>
    <rPh sb="0" eb="2">
      <t>ケンイン</t>
    </rPh>
    <phoneticPr fontId="1"/>
  </si>
  <si>
    <t>Schofieldの係数行番号</t>
    <rPh sb="10" eb="12">
      <t>ケイスウ</t>
    </rPh>
    <rPh sb="12" eb="15">
      <t>ギョウバンゴウ</t>
    </rPh>
    <phoneticPr fontId="1"/>
  </si>
  <si>
    <t>3~9</t>
    <phoneticPr fontId="1"/>
  </si>
  <si>
    <t>10~17</t>
    <phoneticPr fontId="1"/>
  </si>
  <si>
    <t>18~29</t>
    <phoneticPr fontId="1"/>
  </si>
  <si>
    <t>30~59</t>
    <phoneticPr fontId="1"/>
  </si>
  <si>
    <t>Schofieldの式の係数</t>
    <rPh sb="10" eb="11">
      <t>シキ</t>
    </rPh>
    <rPh sb="12" eb="14">
      <t>ケイスウ</t>
    </rPh>
    <phoneticPr fontId="1"/>
  </si>
  <si>
    <t>国立健康・栄養研究所の式</t>
    <rPh sb="0" eb="2">
      <t>コクリツ</t>
    </rPh>
    <rPh sb="2" eb="4">
      <t>ケンコウ</t>
    </rPh>
    <rPh sb="5" eb="10">
      <t>エイヨウケンキュウジョ</t>
    </rPh>
    <rPh sb="11" eb="12">
      <t>シキ</t>
    </rPh>
    <phoneticPr fontId="1"/>
  </si>
  <si>
    <t>「日本人の食事摂取基準」の式</t>
    <rPh sb="1" eb="4">
      <t>ニホンジン</t>
    </rPh>
    <rPh sb="5" eb="11">
      <t>ショクジセッシュキジュン</t>
    </rPh>
    <rPh sb="13" eb="14">
      <t>シキ</t>
    </rPh>
    <phoneticPr fontId="1"/>
  </si>
  <si>
    <t>FAO/WHO/UNUの式の係数</t>
    <rPh sb="12" eb="13">
      <t>シキ</t>
    </rPh>
    <rPh sb="14" eb="16">
      <t>ケイスウ</t>
    </rPh>
    <phoneticPr fontId="1"/>
  </si>
  <si>
    <t>身長係数</t>
    <rPh sb="0" eb="2">
      <t>シンチョウ</t>
    </rPh>
    <rPh sb="2" eb="4">
      <t>ケイスウ</t>
    </rPh>
    <phoneticPr fontId="1"/>
  </si>
  <si>
    <t>WHOの係数行番号</t>
    <rPh sb="4" eb="6">
      <t>ケイスウ</t>
    </rPh>
    <rPh sb="6" eb="9">
      <t>ギョウバンゴウ</t>
    </rPh>
    <phoneticPr fontId="1"/>
  </si>
  <si>
    <t>作業列</t>
    <rPh sb="0" eb="2">
      <t>サギョウ</t>
    </rPh>
    <rPh sb="2" eb="3">
      <t>レツ</t>
    </rPh>
    <phoneticPr fontId="1"/>
  </si>
  <si>
    <t>FAO/WHO
/UNUの式</t>
    <rPh sb="13" eb="14">
      <t>シキ</t>
    </rPh>
    <phoneticPr fontId="1"/>
  </si>
  <si>
    <t>Schofield
の式</t>
    <rPh sb="11" eb="12">
      <t>シキ</t>
    </rPh>
    <phoneticPr fontId="1"/>
  </si>
  <si>
    <t>平均</t>
    <rPh sb="0" eb="2">
      <t>ヘイキン</t>
    </rPh>
    <phoneticPr fontId="1"/>
  </si>
  <si>
    <t>標準偏差</t>
    <rPh sb="0" eb="2">
      <t>ヒョウジュン</t>
    </rPh>
    <rPh sb="2" eb="4">
      <t>ヘンサ</t>
    </rPh>
    <phoneticPr fontId="1"/>
  </si>
  <si>
    <t>RSD(%)</t>
    <phoneticPr fontId="1"/>
  </si>
  <si>
    <t>基礎代謝量計算表</t>
    <rPh sb="0" eb="5">
      <t>キソタイシャリョウ</t>
    </rPh>
    <rPh sb="5" eb="7">
      <t>ケイサン</t>
    </rPh>
    <rPh sb="7" eb="8">
      <t>ヒョウ</t>
    </rPh>
    <phoneticPr fontId="1"/>
  </si>
  <si>
    <t>この列より左は非表示にした方が見栄えが良いです</t>
    <rPh sb="2" eb="3">
      <t>レツ</t>
    </rPh>
    <rPh sb="5" eb="6">
      <t>ヒダリ</t>
    </rPh>
    <rPh sb="7" eb="10">
      <t>ヒヒョウジ</t>
    </rPh>
    <rPh sb="13" eb="14">
      <t>ホウ</t>
    </rPh>
    <rPh sb="15" eb="17">
      <t>ミバ</t>
    </rPh>
    <rPh sb="19" eb="20">
      <t>ヨ</t>
    </rPh>
    <phoneticPr fontId="1"/>
  </si>
  <si>
    <t>基礎代謝基準値(kcal/kg/day)(2020年版)</t>
    <rPh sb="0" eb="4">
      <t>キソタイシャ</t>
    </rPh>
    <rPh sb="4" eb="7">
      <t>キジュンチ</t>
    </rPh>
    <rPh sb="25" eb="26">
      <t>ネン</t>
    </rPh>
    <rPh sb="26" eb="27">
      <t>バン</t>
    </rPh>
    <phoneticPr fontId="1"/>
  </si>
  <si>
    <t>2020年版</t>
    <rPh sb="4" eb="6">
      <t>ネンバン</t>
    </rPh>
    <phoneticPr fontId="1"/>
  </si>
  <si>
    <t>2010~2015年版</t>
    <rPh sb="9" eb="11">
      <t>ネンバン</t>
    </rPh>
    <phoneticPr fontId="1"/>
  </si>
  <si>
    <t>基礎代謝基準値(kcal/kg/day)(2010~2015年版)</t>
    <rPh sb="0" eb="4">
      <t>キソタイシャ</t>
    </rPh>
    <rPh sb="4" eb="7">
      <t>キジュンチ</t>
    </rPh>
    <rPh sb="30" eb="31">
      <t>ネン</t>
    </rPh>
    <rPh sb="31" eb="32">
      <t>バン</t>
    </rPh>
    <phoneticPr fontId="1"/>
  </si>
  <si>
    <t>50~69</t>
  </si>
  <si>
    <t>70以上</t>
  </si>
  <si>
    <t>年齢
(年)</t>
    <rPh sb="0" eb="2">
      <t>ネンレイ</t>
    </rPh>
    <phoneticPr fontId="1"/>
  </si>
  <si>
    <t>身長
(cm)</t>
    <rPh sb="0" eb="2">
      <t>シンチョウ</t>
    </rPh>
    <phoneticPr fontId="1"/>
  </si>
  <si>
    <t>体重
(kg)</t>
    <rPh sb="0" eb="2">
      <t>タイジュウ</t>
    </rPh>
    <phoneticPr fontId="1"/>
  </si>
  <si>
    <t>Harris-Benedictの式</t>
    <rPh sb="16" eb="17">
      <t>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</si>
</sst>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1" fontId="0" fillId="0" borderId="4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25</xdr:row>
      <xdr:rowOff>190500</xdr:rowOff>
    </xdr:from>
    <xdr:to>
      <xdr:col>20</xdr:col>
      <xdr:colOff>180976</xdr:colOff>
      <xdr:row>27</xdr:row>
      <xdr:rowOff>76200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9388DAAF-4EBD-4821-A750-2A5F54433F62}"/>
            </a:ext>
          </a:extLst>
        </xdr:cNvPr>
        <xdr:cNvSpPr/>
      </xdr:nvSpPr>
      <xdr:spPr>
        <a:xfrm>
          <a:off x="200026" y="6191250"/>
          <a:ext cx="15144750" cy="361950"/>
        </a:xfrm>
        <a:prstGeom prst="round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95250</xdr:colOff>
      <xdr:row>27</xdr:row>
      <xdr:rowOff>190500</xdr:rowOff>
    </xdr:from>
    <xdr:to>
      <xdr:col>8</xdr:col>
      <xdr:colOff>314325</xdr:colOff>
      <xdr:row>30</xdr:row>
      <xdr:rowOff>133351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50853C4-3671-4188-88A1-07E385DFDD25}"/>
            </a:ext>
          </a:extLst>
        </xdr:cNvPr>
        <xdr:cNvSpPr txBox="1"/>
      </xdr:nvSpPr>
      <xdr:spPr>
        <a:xfrm>
          <a:off x="295275" y="6667500"/>
          <a:ext cx="5743575" cy="6572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入力行を増やす場合は</a:t>
          </a:r>
          <a:r>
            <a:rPr kumimoji="1" lang="en-US" altLang="ja-JP" sz="1100"/>
            <a:t>B:S</a:t>
          </a:r>
          <a:r>
            <a:rPr kumimoji="1" lang="ja-JP" altLang="en-US" sz="1100"/>
            <a:t>の範囲をオートフィルなどでコピーして下さい。</a:t>
          </a:r>
          <a:endParaRPr kumimoji="0"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/>
            <a:t>シートのパスワードは設定していませんので、必要に応じて保護を解除して下さい。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95C44-6D59-491E-90B9-675B03E7A253}">
  <dimension ref="B1:AY27"/>
  <sheetViews>
    <sheetView tabSelected="1" workbookViewId="0">
      <selection activeCell="B6" sqref="B6"/>
    </sheetView>
  </sheetViews>
  <sheetFormatPr defaultRowHeight="18.75" x14ac:dyDescent="0.4"/>
  <cols>
    <col min="1" max="1" width="2.625" customWidth="1"/>
    <col min="3" max="3" width="5.25" bestFit="1" customWidth="1"/>
    <col min="4" max="4" width="5.625" bestFit="1" customWidth="1"/>
    <col min="5" max="5" width="5.25" bestFit="1" customWidth="1"/>
    <col min="6" max="7" width="16.625" customWidth="1"/>
    <col min="8" max="8" width="14.125" customWidth="1"/>
    <col min="9" max="9" width="11" bestFit="1" customWidth="1"/>
    <col min="10" max="10" width="14" bestFit="1" customWidth="1"/>
    <col min="11" max="11" width="14.625" bestFit="1" customWidth="1"/>
    <col min="12" max="12" width="9.5" bestFit="1" customWidth="1"/>
    <col min="13" max="13" width="10.625" bestFit="1" customWidth="1"/>
    <col min="14" max="16" width="10.625" customWidth="1"/>
    <col min="17" max="17" width="3.375" customWidth="1"/>
    <col min="18" max="18" width="9" bestFit="1" customWidth="1"/>
    <col min="19" max="19" width="10.875" customWidth="1"/>
    <col min="21" max="21" width="3.75" customWidth="1"/>
    <col min="22" max="23" width="9" customWidth="1"/>
    <col min="24" max="24" width="3.875" customWidth="1"/>
    <col min="25" max="27" width="9" customWidth="1"/>
    <col min="28" max="28" width="9.25" customWidth="1"/>
    <col min="29" max="29" width="3.875" customWidth="1"/>
    <col min="30" max="32" width="9" customWidth="1"/>
    <col min="33" max="33" width="9.25" customWidth="1"/>
    <col min="34" max="34" width="3.75" customWidth="1"/>
    <col min="35" max="42" width="9" customWidth="1"/>
    <col min="43" max="43" width="3.5" customWidth="1"/>
  </cols>
  <sheetData>
    <row r="1" spans="2:51" x14ac:dyDescent="0.4">
      <c r="R1" s="15" t="s">
        <v>66</v>
      </c>
    </row>
    <row r="2" spans="2:51" x14ac:dyDescent="0.4">
      <c r="B2" s="15" t="s">
        <v>65</v>
      </c>
      <c r="R2" t="s">
        <v>59</v>
      </c>
      <c r="V2" t="s">
        <v>17</v>
      </c>
      <c r="Y2" t="s">
        <v>67</v>
      </c>
      <c r="AD2" t="s">
        <v>70</v>
      </c>
      <c r="AI2" t="s">
        <v>53</v>
      </c>
      <c r="AR2" t="s">
        <v>56</v>
      </c>
    </row>
    <row r="3" spans="2:51" ht="18.75" customHeight="1" thickBot="1" x14ac:dyDescent="0.45">
      <c r="B3" s="23" t="s">
        <v>0</v>
      </c>
      <c r="C3" s="17" t="s">
        <v>75</v>
      </c>
      <c r="D3" s="17" t="s">
        <v>74</v>
      </c>
      <c r="E3" s="17" t="s">
        <v>73</v>
      </c>
      <c r="F3" s="23" t="s">
        <v>1</v>
      </c>
      <c r="G3" s="23"/>
      <c r="H3" s="23"/>
      <c r="I3" s="23"/>
      <c r="J3" s="23"/>
      <c r="K3" s="23"/>
      <c r="L3" s="23"/>
      <c r="M3" s="23"/>
      <c r="N3" s="23"/>
      <c r="O3" s="23"/>
      <c r="P3" s="23"/>
      <c r="R3" s="23" t="s">
        <v>19</v>
      </c>
      <c r="S3" s="17" t="s">
        <v>48</v>
      </c>
      <c r="T3" s="17" t="s">
        <v>58</v>
      </c>
      <c r="V3" s="8" t="s">
        <v>18</v>
      </c>
      <c r="W3" s="8" t="s">
        <v>19</v>
      </c>
      <c r="Y3" s="20" t="s">
        <v>46</v>
      </c>
      <c r="Z3" s="21"/>
      <c r="AA3" s="16" t="s">
        <v>0</v>
      </c>
      <c r="AB3" s="16"/>
      <c r="AD3" s="20" t="s">
        <v>46</v>
      </c>
      <c r="AE3" s="21"/>
      <c r="AF3" s="16" t="s">
        <v>0</v>
      </c>
      <c r="AG3" s="16"/>
      <c r="AI3" s="22" t="s">
        <v>46</v>
      </c>
      <c r="AJ3" s="22"/>
      <c r="AK3" s="16" t="s">
        <v>42</v>
      </c>
      <c r="AL3" s="16"/>
      <c r="AM3" s="16" t="s">
        <v>43</v>
      </c>
      <c r="AN3" s="16"/>
      <c r="AO3" s="16" t="s">
        <v>44</v>
      </c>
      <c r="AP3" s="16"/>
      <c r="AR3" s="22" t="s">
        <v>46</v>
      </c>
      <c r="AS3" s="22"/>
      <c r="AT3" s="16" t="s">
        <v>42</v>
      </c>
      <c r="AU3" s="16"/>
      <c r="AV3" s="16" t="s">
        <v>57</v>
      </c>
      <c r="AW3" s="16"/>
      <c r="AX3" s="16" t="s">
        <v>43</v>
      </c>
      <c r="AY3" s="16"/>
    </row>
    <row r="4" spans="2:51" ht="20.25" customHeight="1" thickTop="1" thickBot="1" x14ac:dyDescent="0.45">
      <c r="B4" s="23"/>
      <c r="C4" s="23"/>
      <c r="D4" s="23"/>
      <c r="E4" s="23"/>
      <c r="F4" s="24" t="s">
        <v>55</v>
      </c>
      <c r="G4" s="25"/>
      <c r="H4" s="17" t="s">
        <v>54</v>
      </c>
      <c r="I4" s="23" t="s">
        <v>76</v>
      </c>
      <c r="J4" s="23"/>
      <c r="K4" s="23"/>
      <c r="L4" s="17" t="s">
        <v>61</v>
      </c>
      <c r="M4" s="17" t="s">
        <v>60</v>
      </c>
      <c r="N4" s="17" t="s">
        <v>62</v>
      </c>
      <c r="O4" s="17" t="s">
        <v>63</v>
      </c>
      <c r="P4" s="17" t="s">
        <v>64</v>
      </c>
      <c r="R4" s="23"/>
      <c r="S4" s="17"/>
      <c r="T4" s="17"/>
      <c r="V4" s="6" t="s">
        <v>16</v>
      </c>
      <c r="W4" s="6">
        <v>1</v>
      </c>
      <c r="Y4" s="7" t="s">
        <v>45</v>
      </c>
      <c r="Z4" s="7" t="s">
        <v>47</v>
      </c>
      <c r="AA4" s="7" t="s">
        <v>2</v>
      </c>
      <c r="AB4" s="7" t="s">
        <v>3</v>
      </c>
      <c r="AD4" s="7" t="s">
        <v>45</v>
      </c>
      <c r="AE4" s="7" t="s">
        <v>47</v>
      </c>
      <c r="AF4" s="7" t="s">
        <v>2</v>
      </c>
      <c r="AG4" s="7" t="s">
        <v>3</v>
      </c>
      <c r="AI4" s="7" t="s">
        <v>45</v>
      </c>
      <c r="AJ4" s="7" t="s">
        <v>47</v>
      </c>
      <c r="AK4" s="7" t="s">
        <v>31</v>
      </c>
      <c r="AL4" s="7" t="s">
        <v>32</v>
      </c>
      <c r="AM4" s="7" t="s">
        <v>31</v>
      </c>
      <c r="AN4" s="7" t="s">
        <v>32</v>
      </c>
      <c r="AO4" s="7" t="s">
        <v>31</v>
      </c>
      <c r="AP4" s="7" t="s">
        <v>32</v>
      </c>
      <c r="AR4" s="7" t="s">
        <v>45</v>
      </c>
      <c r="AS4" s="7" t="s">
        <v>47</v>
      </c>
      <c r="AT4" s="7" t="s">
        <v>31</v>
      </c>
      <c r="AU4" s="7" t="s">
        <v>32</v>
      </c>
      <c r="AV4" s="7" t="s">
        <v>31</v>
      </c>
      <c r="AW4" s="7" t="s">
        <v>32</v>
      </c>
      <c r="AX4" s="7" t="s">
        <v>31</v>
      </c>
      <c r="AY4" s="7" t="s">
        <v>32</v>
      </c>
    </row>
    <row r="5" spans="2:51" ht="20.25" thickTop="1" thickBot="1" x14ac:dyDescent="0.45">
      <c r="B5" s="18"/>
      <c r="C5" s="18"/>
      <c r="D5" s="18"/>
      <c r="E5" s="18"/>
      <c r="F5" s="12" t="s">
        <v>68</v>
      </c>
      <c r="G5" s="12" t="s">
        <v>69</v>
      </c>
      <c r="H5" s="19"/>
      <c r="I5" s="11" t="s">
        <v>37</v>
      </c>
      <c r="J5" s="11" t="s">
        <v>38</v>
      </c>
      <c r="K5" s="11" t="s">
        <v>39</v>
      </c>
      <c r="L5" s="18"/>
      <c r="M5" s="18"/>
      <c r="N5" s="18"/>
      <c r="O5" s="18"/>
      <c r="P5" s="18"/>
      <c r="R5" s="18"/>
      <c r="S5" s="19"/>
      <c r="T5" s="19"/>
      <c r="V5" s="2" t="s">
        <v>20</v>
      </c>
      <c r="W5" s="2">
        <v>2</v>
      </c>
      <c r="Y5" s="6" t="s">
        <v>4</v>
      </c>
      <c r="Z5" s="6">
        <v>1</v>
      </c>
      <c r="AA5" s="6">
        <v>61</v>
      </c>
      <c r="AB5" s="6">
        <v>59.7</v>
      </c>
      <c r="AD5" s="6" t="s">
        <v>4</v>
      </c>
      <c r="AE5" s="6">
        <v>1</v>
      </c>
      <c r="AF5" s="6">
        <v>61</v>
      </c>
      <c r="AG5" s="6">
        <v>59.7</v>
      </c>
      <c r="AI5" s="6" t="s">
        <v>40</v>
      </c>
      <c r="AJ5" s="6">
        <v>0</v>
      </c>
      <c r="AK5" s="6">
        <v>249</v>
      </c>
      <c r="AL5" s="6">
        <v>244</v>
      </c>
      <c r="AM5" s="6">
        <v>-127</v>
      </c>
      <c r="AN5" s="6">
        <v>-130</v>
      </c>
      <c r="AO5" s="6">
        <v>292</v>
      </c>
      <c r="AP5" s="6">
        <v>246</v>
      </c>
      <c r="AR5" s="6" t="s">
        <v>50</v>
      </c>
      <c r="AS5" s="6">
        <v>10</v>
      </c>
      <c r="AT5" s="6">
        <v>69.400000000000006</v>
      </c>
      <c r="AU5" s="6">
        <v>30.9</v>
      </c>
      <c r="AV5" s="6">
        <v>322.2</v>
      </c>
      <c r="AW5" s="6">
        <v>2016.6</v>
      </c>
      <c r="AX5" s="6">
        <v>2392</v>
      </c>
      <c r="AY5" s="6">
        <v>90.7</v>
      </c>
    </row>
    <row r="6" spans="2:51" ht="19.5" thickTop="1" x14ac:dyDescent="0.4">
      <c r="B6" s="13" t="s">
        <v>31</v>
      </c>
      <c r="C6" s="13">
        <v>45</v>
      </c>
      <c r="D6" s="13">
        <v>140</v>
      </c>
      <c r="E6" s="13">
        <v>10</v>
      </c>
      <c r="F6" s="9">
        <f>INDEX($AA$5:$AB$16, MATCH(E6, $Z$5:$Z$16,1), R6) * C6</f>
        <v>1683</v>
      </c>
      <c r="G6" s="9">
        <f>INDEX($AF$5:$AG$15, MATCH(E6, $AE$5:$AE$15,1), R6) * C6</f>
        <v>1683</v>
      </c>
      <c r="H6" s="9">
        <f t="shared" ref="H6:H27" si="0" xml:space="preserve"> ((0.0481 * C6) + (0.0234 * D6) - (0.0138 * E6) - CHOOSE(R6, 0.4235, 0.9708)) * 1000 / 4.186</f>
        <v>1165.551839464883</v>
      </c>
      <c r="I6" s="9">
        <f t="shared" ref="I6:I27" si="1">CHOOSE( R6, 66.473 + (C6 * 13.7516) + (D6 * 5.0033) - (E6 * 6.755), 655.0955 + (C6 * 9.5634) + (D6 * 1.8496) - (E6 * 4.6756))</f>
        <v>1318.2070000000001</v>
      </c>
      <c r="J6" s="9">
        <f t="shared" ref="J6:J27" si="2">CHOOSE(R6, 88.362 + (C6 * 13.397) + (D6 * 4.799) - (E6 * 5.677),  447.593 + (C6 * 9.247) + (D6 * 3.098) - (E6 * 4.33))</f>
        <v>1306.317</v>
      </c>
      <c r="K6" s="9">
        <f t="shared" ref="K6:K27" si="3">CHOOSE(R6, 5 + (C6 * 10) + (D6 * 6.25) - (E6 * 5), -161 + (C6 * 10) + (D6 * 6.25) - (E6 * 5))</f>
        <v>1280</v>
      </c>
      <c r="L6" s="9">
        <f t="shared" ref="L6:L27" si="4">(INDEX($AK$5:$AL$10, S6, R6)*C6 + INDEX($AM$5:$AN$10, S6, R6))/4.186</f>
        <v>1453.416149068323</v>
      </c>
      <c r="M6" s="9">
        <f t="shared" ref="M6:M27" si="5">(INDEX($AT$5:$AU$8, T6, R6)*C6 + INDEX($AV$5:$AW$8, T6, R6)*D6/100 + INDEX($AX$5:$AY$8, T6, R6))/4.186</f>
        <v>1425.2460582895364</v>
      </c>
      <c r="N6" s="9">
        <f>AVERAGE(F6:M6)</f>
        <v>1414.342255852843</v>
      </c>
      <c r="O6" s="9">
        <f>STDEV(F6:M6)</f>
        <v>187.78999871937467</v>
      </c>
      <c r="P6" s="10">
        <f>O6/N6*100</f>
        <v>13.277549895879906</v>
      </c>
      <c r="R6" s="6">
        <f>INDEX($W$4:$W$15, MATCH(LEFT(B6,1), $V$4:$V$15, 0), 1)</f>
        <v>1</v>
      </c>
      <c r="S6" s="6">
        <f t="shared" ref="S6:S27" si="6">MATCH(E6, $AJ$5:$AJ$10,1)</f>
        <v>3</v>
      </c>
      <c r="T6" s="6">
        <f>MATCH(E6, $AS$5:$AS$8,1)</f>
        <v>1</v>
      </c>
      <c r="V6" s="2" t="s">
        <v>21</v>
      </c>
      <c r="W6" s="2">
        <v>1</v>
      </c>
      <c r="Y6" s="2" t="s">
        <v>5</v>
      </c>
      <c r="Z6" s="2">
        <v>3</v>
      </c>
      <c r="AA6" s="2">
        <v>54.8</v>
      </c>
      <c r="AB6" s="2">
        <v>52.2</v>
      </c>
      <c r="AD6" s="5" t="s">
        <v>5</v>
      </c>
      <c r="AE6" s="5">
        <v>3</v>
      </c>
      <c r="AF6" s="5">
        <v>54.8</v>
      </c>
      <c r="AG6" s="5">
        <v>52.2</v>
      </c>
      <c r="AI6" s="2" t="s">
        <v>49</v>
      </c>
      <c r="AJ6" s="2">
        <v>3</v>
      </c>
      <c r="AK6" s="2">
        <v>95</v>
      </c>
      <c r="AL6" s="2">
        <v>85</v>
      </c>
      <c r="AM6" s="2">
        <v>2110</v>
      </c>
      <c r="AN6" s="2">
        <v>2033</v>
      </c>
      <c r="AO6" s="2">
        <v>280</v>
      </c>
      <c r="AP6" s="2">
        <v>292</v>
      </c>
      <c r="AR6" s="2" t="s">
        <v>51</v>
      </c>
      <c r="AS6" s="2">
        <v>18</v>
      </c>
      <c r="AT6" s="2">
        <v>64.400000000000006</v>
      </c>
      <c r="AU6" s="2">
        <v>55.6</v>
      </c>
      <c r="AV6" s="2">
        <v>-113</v>
      </c>
      <c r="AW6" s="2">
        <v>1397.4</v>
      </c>
      <c r="AX6" s="2">
        <v>3000</v>
      </c>
      <c r="AY6" s="2">
        <v>146</v>
      </c>
    </row>
    <row r="7" spans="2:51" x14ac:dyDescent="0.4">
      <c r="B7" s="14" t="s">
        <v>32</v>
      </c>
      <c r="C7" s="14">
        <v>47</v>
      </c>
      <c r="D7" s="14">
        <v>142</v>
      </c>
      <c r="E7" s="14">
        <v>12</v>
      </c>
      <c r="F7" s="4">
        <f t="shared" ref="F7:F27" si="7">INDEX($AA$5:$AB$16, MATCH(E7, $Z$5:$Z$16,1), R7) * C7</f>
        <v>1391.2</v>
      </c>
      <c r="G7" s="9">
        <f t="shared" ref="G7:G27" si="8">INDEX($AF$5:$AG$15, MATCH(E7, $AE$5:$AE$15,1), R7) * C7</f>
        <v>1391.2</v>
      </c>
      <c r="H7" s="4">
        <f t="shared" si="0"/>
        <v>1062.3745819397993</v>
      </c>
      <c r="I7" s="4">
        <f t="shared" si="1"/>
        <v>1311.1113</v>
      </c>
      <c r="J7" s="4">
        <f t="shared" si="2"/>
        <v>1270.1579999999999</v>
      </c>
      <c r="K7" s="4">
        <f t="shared" si="3"/>
        <v>1136.5</v>
      </c>
      <c r="L7" s="4">
        <f t="shared" si="4"/>
        <v>1321.0702341137123</v>
      </c>
      <c r="M7" s="4">
        <f t="shared" si="5"/>
        <v>1052.6927854753942</v>
      </c>
      <c r="N7" s="4">
        <f t="shared" ref="N7:N27" si="9">AVERAGE(F7:M7)</f>
        <v>1242.0383626911132</v>
      </c>
      <c r="O7" s="4">
        <f t="shared" ref="O7:O27" si="10">STDEV(F7:M7)</f>
        <v>139.16864239644491</v>
      </c>
      <c r="P7" s="3">
        <f t="shared" ref="P7:P27" si="11">O7/N7*100</f>
        <v>11.204858607982887</v>
      </c>
      <c r="R7" s="2">
        <f>INDEX($W$4:$W$15, MATCH(LEFT(B7,1), $V$4:$V$15, 0), 1)</f>
        <v>2</v>
      </c>
      <c r="S7" s="2">
        <f t="shared" si="6"/>
        <v>3</v>
      </c>
      <c r="T7" s="2">
        <f t="shared" ref="T7:T27" si="12">MATCH(E7, $AS$5:$AS$8,1)</f>
        <v>1</v>
      </c>
      <c r="V7" s="2" t="s">
        <v>22</v>
      </c>
      <c r="W7" s="2">
        <v>2</v>
      </c>
      <c r="Y7" s="2" t="s">
        <v>6</v>
      </c>
      <c r="Z7" s="2">
        <v>6</v>
      </c>
      <c r="AA7" s="2">
        <v>44.3</v>
      </c>
      <c r="AB7" s="2">
        <v>41.9</v>
      </c>
      <c r="AD7" s="5" t="s">
        <v>6</v>
      </c>
      <c r="AE7" s="5">
        <v>6</v>
      </c>
      <c r="AF7" s="5">
        <v>44.3</v>
      </c>
      <c r="AG7" s="5">
        <v>41.9</v>
      </c>
      <c r="AI7" s="2" t="s">
        <v>50</v>
      </c>
      <c r="AJ7" s="2">
        <v>10</v>
      </c>
      <c r="AK7" s="2">
        <v>74</v>
      </c>
      <c r="AL7" s="2">
        <v>56</v>
      </c>
      <c r="AM7" s="2">
        <v>2754</v>
      </c>
      <c r="AN7" s="2">
        <v>2898</v>
      </c>
      <c r="AO7" s="2">
        <v>441</v>
      </c>
      <c r="AP7" s="2">
        <v>466</v>
      </c>
      <c r="AR7" s="2" t="s">
        <v>52</v>
      </c>
      <c r="AS7" s="2">
        <v>30</v>
      </c>
      <c r="AT7" s="2">
        <v>47.2</v>
      </c>
      <c r="AU7" s="2">
        <v>36.4</v>
      </c>
      <c r="AV7" s="2">
        <v>66.900000000000006</v>
      </c>
      <c r="AW7" s="2">
        <v>-104.6</v>
      </c>
      <c r="AX7" s="2">
        <v>3769</v>
      </c>
      <c r="AY7" s="2">
        <v>3619</v>
      </c>
    </row>
    <row r="8" spans="2:51" x14ac:dyDescent="0.4">
      <c r="B8" s="14" t="s">
        <v>33</v>
      </c>
      <c r="C8" s="14">
        <v>49</v>
      </c>
      <c r="D8" s="14">
        <v>144</v>
      </c>
      <c r="E8" s="14">
        <v>14</v>
      </c>
      <c r="F8" s="4">
        <f t="shared" si="7"/>
        <v>1519</v>
      </c>
      <c r="G8" s="9">
        <f t="shared" si="8"/>
        <v>1519</v>
      </c>
      <c r="H8" s="4">
        <f t="shared" si="0"/>
        <v>1220.6880076445295</v>
      </c>
      <c r="I8" s="4">
        <f t="shared" si="1"/>
        <v>1366.2066000000002</v>
      </c>
      <c r="J8" s="4">
        <f t="shared" si="2"/>
        <v>1356.393</v>
      </c>
      <c r="K8" s="4">
        <f t="shared" si="3"/>
        <v>1325</v>
      </c>
      <c r="L8" s="4">
        <f t="shared" si="4"/>
        <v>1524.1280458671763</v>
      </c>
      <c r="M8" s="4">
        <f t="shared" si="5"/>
        <v>1494.6411849020546</v>
      </c>
      <c r="N8" s="4">
        <f t="shared" si="9"/>
        <v>1415.6321048017203</v>
      </c>
      <c r="O8" s="4">
        <f t="shared" si="10"/>
        <v>114.36356748874012</v>
      </c>
      <c r="P8" s="3">
        <f t="shared" si="11"/>
        <v>8.0786220587133677</v>
      </c>
      <c r="R8" s="2">
        <f>INDEX($W$4:$W$15, MATCH(LEFT(B8,1), $V$4:$V$15, 0), 1)</f>
        <v>1</v>
      </c>
      <c r="S8" s="2">
        <f t="shared" si="6"/>
        <v>3</v>
      </c>
      <c r="T8" s="2">
        <f t="shared" si="12"/>
        <v>1</v>
      </c>
      <c r="V8" s="2" t="s">
        <v>25</v>
      </c>
      <c r="W8" s="2">
        <v>1</v>
      </c>
      <c r="Y8" s="2" t="s">
        <v>7</v>
      </c>
      <c r="Z8" s="2">
        <v>8</v>
      </c>
      <c r="AA8" s="2">
        <v>40.799999999999997</v>
      </c>
      <c r="AB8" s="2">
        <v>38.299999999999997</v>
      </c>
      <c r="AD8" s="5" t="s">
        <v>7</v>
      </c>
      <c r="AE8" s="5">
        <v>8</v>
      </c>
      <c r="AF8" s="5">
        <v>40.799999999999997</v>
      </c>
      <c r="AG8" s="5">
        <v>38.299999999999997</v>
      </c>
      <c r="AI8" s="2" t="s">
        <v>51</v>
      </c>
      <c r="AJ8" s="2">
        <v>18</v>
      </c>
      <c r="AK8" s="2">
        <v>63</v>
      </c>
      <c r="AL8" s="2">
        <v>62</v>
      </c>
      <c r="AM8" s="2">
        <v>2896</v>
      </c>
      <c r="AN8" s="2">
        <v>2036</v>
      </c>
      <c r="AO8" s="2">
        <v>641</v>
      </c>
      <c r="AP8" s="2">
        <v>497</v>
      </c>
      <c r="AR8" s="2" t="s">
        <v>41</v>
      </c>
      <c r="AS8" s="2">
        <v>60</v>
      </c>
      <c r="AT8" s="2">
        <v>36.799999999999997</v>
      </c>
      <c r="AU8" s="2">
        <v>38.5</v>
      </c>
      <c r="AV8" s="2">
        <v>4719.5</v>
      </c>
      <c r="AW8" s="2">
        <v>2665.2</v>
      </c>
      <c r="AX8" s="2">
        <v>-4481</v>
      </c>
      <c r="AY8" s="2">
        <v>-1264</v>
      </c>
    </row>
    <row r="9" spans="2:51" x14ac:dyDescent="0.4">
      <c r="B9" s="14" t="s">
        <v>34</v>
      </c>
      <c r="C9" s="14">
        <v>51</v>
      </c>
      <c r="D9" s="14">
        <v>146</v>
      </c>
      <c r="E9" s="14">
        <v>16</v>
      </c>
      <c r="F9" s="4">
        <f t="shared" si="7"/>
        <v>1290.3</v>
      </c>
      <c r="G9" s="9">
        <f t="shared" si="8"/>
        <v>1290.3</v>
      </c>
      <c r="H9" s="4">
        <f t="shared" si="0"/>
        <v>1117.5107501194461</v>
      </c>
      <c r="I9" s="4">
        <f t="shared" si="1"/>
        <v>1338.0608999999999</v>
      </c>
      <c r="J9" s="4">
        <f t="shared" si="2"/>
        <v>1302.2180000000001</v>
      </c>
      <c r="K9" s="4">
        <f t="shared" si="3"/>
        <v>1181.5</v>
      </c>
      <c r="L9" s="4">
        <f t="shared" si="4"/>
        <v>1374.5819397993312</v>
      </c>
      <c r="M9" s="4">
        <f t="shared" si="5"/>
        <v>1101.4897276636405</v>
      </c>
      <c r="N9" s="4">
        <f t="shared" si="9"/>
        <v>1249.4951646978022</v>
      </c>
      <c r="O9" s="4">
        <f t="shared" si="10"/>
        <v>102.5037942230481</v>
      </c>
      <c r="P9" s="3">
        <f t="shared" si="11"/>
        <v>8.2036167181038468</v>
      </c>
      <c r="R9" s="2">
        <f>INDEX($W$4:$W$15, MATCH(LEFT(B9,1), $V$4:$V$15, 0), 1)</f>
        <v>2</v>
      </c>
      <c r="S9" s="2">
        <f t="shared" si="6"/>
        <v>3</v>
      </c>
      <c r="T9" s="2">
        <f t="shared" si="12"/>
        <v>1</v>
      </c>
      <c r="V9" s="2" t="s">
        <v>26</v>
      </c>
      <c r="W9" s="2">
        <v>2</v>
      </c>
      <c r="Y9" s="2" t="s">
        <v>8</v>
      </c>
      <c r="Z9" s="2">
        <v>10</v>
      </c>
      <c r="AA9" s="2">
        <v>37.4</v>
      </c>
      <c r="AB9" s="2">
        <v>34.799999999999997</v>
      </c>
      <c r="AD9" s="5" t="s">
        <v>8</v>
      </c>
      <c r="AE9" s="5">
        <v>10</v>
      </c>
      <c r="AF9" s="5">
        <v>37.4</v>
      </c>
      <c r="AG9" s="5">
        <v>34.799999999999997</v>
      </c>
      <c r="AI9" s="2" t="s">
        <v>52</v>
      </c>
      <c r="AJ9" s="2">
        <v>30</v>
      </c>
      <c r="AK9" s="2">
        <v>48</v>
      </c>
      <c r="AL9" s="2">
        <v>34</v>
      </c>
      <c r="AM9" s="2">
        <v>3653</v>
      </c>
      <c r="AN9" s="2">
        <v>3538</v>
      </c>
      <c r="AO9" s="2">
        <v>700</v>
      </c>
      <c r="AP9" s="2">
        <v>465</v>
      </c>
    </row>
    <row r="10" spans="2:51" x14ac:dyDescent="0.4">
      <c r="B10" s="14" t="s">
        <v>35</v>
      </c>
      <c r="C10" s="14">
        <v>53</v>
      </c>
      <c r="D10" s="14">
        <v>148</v>
      </c>
      <c r="E10" s="14">
        <v>18</v>
      </c>
      <c r="F10" s="4">
        <f t="shared" si="7"/>
        <v>1256.0999999999999</v>
      </c>
      <c r="G10" s="9">
        <f t="shared" si="8"/>
        <v>1272</v>
      </c>
      <c r="H10" s="4">
        <f t="shared" si="0"/>
        <v>1275.8241758241757</v>
      </c>
      <c r="I10" s="4">
        <f t="shared" si="1"/>
        <v>1414.2062000000001</v>
      </c>
      <c r="J10" s="4">
        <f t="shared" si="2"/>
        <v>1406.4690000000003</v>
      </c>
      <c r="K10" s="4">
        <f t="shared" si="3"/>
        <v>1370</v>
      </c>
      <c r="L10" s="4">
        <f t="shared" si="4"/>
        <v>1489.4887720974677</v>
      </c>
      <c r="M10" s="4">
        <f t="shared" si="5"/>
        <v>1492.1070234113713</v>
      </c>
      <c r="N10" s="4">
        <f t="shared" si="9"/>
        <v>1372.024396416627</v>
      </c>
      <c r="O10" s="4">
        <f t="shared" si="10"/>
        <v>95.532625927008667</v>
      </c>
      <c r="P10" s="3">
        <f t="shared" si="11"/>
        <v>6.9628955706994127</v>
      </c>
      <c r="R10" s="2">
        <f>INDEX($W$4:$W$15, MATCH(LEFT(B10,1), $V$4:$V$15, 0), 1)</f>
        <v>1</v>
      </c>
      <c r="S10" s="2">
        <f t="shared" si="6"/>
        <v>4</v>
      </c>
      <c r="T10" s="2">
        <f t="shared" si="12"/>
        <v>2</v>
      </c>
      <c r="V10" s="2" t="s">
        <v>23</v>
      </c>
      <c r="W10" s="2">
        <v>1</v>
      </c>
      <c r="Y10" s="2" t="s">
        <v>9</v>
      </c>
      <c r="Z10" s="2">
        <v>12</v>
      </c>
      <c r="AA10" s="2">
        <v>31</v>
      </c>
      <c r="AB10" s="2">
        <v>29.6</v>
      </c>
      <c r="AD10" s="5" t="s">
        <v>9</v>
      </c>
      <c r="AE10" s="5">
        <v>12</v>
      </c>
      <c r="AF10" s="5">
        <v>31</v>
      </c>
      <c r="AG10" s="5">
        <v>29.6</v>
      </c>
      <c r="AI10" s="2" t="s">
        <v>41</v>
      </c>
      <c r="AJ10" s="2">
        <v>60</v>
      </c>
      <c r="AK10" s="2">
        <v>49</v>
      </c>
      <c r="AL10" s="2">
        <v>38</v>
      </c>
      <c r="AM10" s="2">
        <v>2459</v>
      </c>
      <c r="AN10" s="2">
        <v>2755</v>
      </c>
      <c r="AO10" s="2">
        <v>686</v>
      </c>
      <c r="AP10" s="2">
        <v>451</v>
      </c>
    </row>
    <row r="11" spans="2:51" x14ac:dyDescent="0.4">
      <c r="B11" s="14" t="s">
        <v>36</v>
      </c>
      <c r="C11" s="14">
        <v>55</v>
      </c>
      <c r="D11" s="14">
        <v>150</v>
      </c>
      <c r="E11" s="14">
        <v>20</v>
      </c>
      <c r="F11" s="4">
        <f t="shared" si="7"/>
        <v>1215.5</v>
      </c>
      <c r="G11" s="9">
        <f t="shared" si="8"/>
        <v>1215.5</v>
      </c>
      <c r="H11" s="4">
        <f t="shared" si="0"/>
        <v>1172.6469182990925</v>
      </c>
      <c r="I11" s="4">
        <f t="shared" si="1"/>
        <v>1365.0105000000001</v>
      </c>
      <c r="J11" s="4">
        <f t="shared" si="2"/>
        <v>1334.278</v>
      </c>
      <c r="K11" s="4">
        <f t="shared" si="3"/>
        <v>1226.5</v>
      </c>
      <c r="L11" s="4">
        <f t="shared" si="4"/>
        <v>1301.0033444816054</v>
      </c>
      <c r="M11" s="4">
        <f t="shared" si="5"/>
        <v>1266.1490683229815</v>
      </c>
      <c r="N11" s="4">
        <f t="shared" si="9"/>
        <v>1262.0734788879599</v>
      </c>
      <c r="O11" s="4">
        <f t="shared" si="10"/>
        <v>66.485689178974894</v>
      </c>
      <c r="P11" s="3">
        <f t="shared" si="11"/>
        <v>5.2679729263906934</v>
      </c>
      <c r="R11" s="2">
        <f>INDEX($W$4:$W$15, MATCH(LEFT(B11,1), $V$4:$V$15, 0), 1)</f>
        <v>2</v>
      </c>
      <c r="S11" s="2">
        <f t="shared" si="6"/>
        <v>4</v>
      </c>
      <c r="T11" s="2">
        <f t="shared" si="12"/>
        <v>2</v>
      </c>
      <c r="V11" s="2" t="s">
        <v>24</v>
      </c>
      <c r="W11" s="2">
        <v>2</v>
      </c>
      <c r="Y11" s="2" t="s">
        <v>10</v>
      </c>
      <c r="Z11" s="2">
        <v>15</v>
      </c>
      <c r="AA11" s="2">
        <v>27</v>
      </c>
      <c r="AB11" s="2">
        <v>25.3</v>
      </c>
      <c r="AD11" s="5" t="s">
        <v>10</v>
      </c>
      <c r="AE11" s="5">
        <v>15</v>
      </c>
      <c r="AF11" s="5">
        <v>27</v>
      </c>
      <c r="AG11" s="5">
        <v>25.3</v>
      </c>
    </row>
    <row r="12" spans="2:51" x14ac:dyDescent="0.4">
      <c r="B12" s="14" t="s">
        <v>25</v>
      </c>
      <c r="C12" s="14">
        <v>57</v>
      </c>
      <c r="D12" s="14">
        <v>152</v>
      </c>
      <c r="E12" s="14">
        <v>22</v>
      </c>
      <c r="F12" s="4">
        <f t="shared" si="7"/>
        <v>1350.8999999999999</v>
      </c>
      <c r="G12" s="9">
        <f t="shared" si="8"/>
        <v>1368</v>
      </c>
      <c r="H12" s="4">
        <f t="shared" si="0"/>
        <v>1330.9603440038222</v>
      </c>
      <c r="I12" s="4">
        <f t="shared" si="1"/>
        <v>1462.2058</v>
      </c>
      <c r="J12" s="4">
        <f t="shared" si="2"/>
        <v>1456.5450000000001</v>
      </c>
      <c r="K12" s="4">
        <f t="shared" si="3"/>
        <v>1415</v>
      </c>
      <c r="L12" s="4">
        <f t="shared" si="4"/>
        <v>1549.6894409937888</v>
      </c>
      <c r="M12" s="4">
        <f t="shared" si="5"/>
        <v>1552.5656951743908</v>
      </c>
      <c r="N12" s="4">
        <f t="shared" si="9"/>
        <v>1435.7332850215003</v>
      </c>
      <c r="O12" s="4">
        <f t="shared" si="10"/>
        <v>85.324139525497984</v>
      </c>
      <c r="P12" s="3">
        <f t="shared" si="11"/>
        <v>5.9428962479072318</v>
      </c>
      <c r="R12" s="2">
        <f>INDEX($W$4:$W$15, MATCH(LEFT(B12,1), $V$4:$V$15, 0), 1)</f>
        <v>1</v>
      </c>
      <c r="S12" s="2">
        <f t="shared" si="6"/>
        <v>4</v>
      </c>
      <c r="T12" s="2">
        <f t="shared" si="12"/>
        <v>2</v>
      </c>
      <c r="V12" s="1" t="s">
        <v>27</v>
      </c>
      <c r="W12" s="1"/>
      <c r="Y12" s="2" t="s">
        <v>11</v>
      </c>
      <c r="Z12" s="2">
        <v>18</v>
      </c>
      <c r="AA12" s="2">
        <v>23.7</v>
      </c>
      <c r="AB12" s="2">
        <v>22.1</v>
      </c>
      <c r="AD12" s="5" t="s">
        <v>11</v>
      </c>
      <c r="AE12" s="5">
        <v>18</v>
      </c>
      <c r="AF12" s="5">
        <v>24</v>
      </c>
      <c r="AG12" s="5">
        <v>22.1</v>
      </c>
    </row>
    <row r="13" spans="2:51" x14ac:dyDescent="0.4">
      <c r="B13" s="14" t="s">
        <v>26</v>
      </c>
      <c r="C13" s="14">
        <v>59</v>
      </c>
      <c r="D13" s="14">
        <v>154</v>
      </c>
      <c r="E13" s="14">
        <v>24</v>
      </c>
      <c r="F13" s="4">
        <f t="shared" si="7"/>
        <v>1303.9000000000001</v>
      </c>
      <c r="G13" s="9">
        <f t="shared" si="8"/>
        <v>1303.9000000000001</v>
      </c>
      <c r="H13" s="4">
        <f t="shared" si="0"/>
        <v>1227.7830864787386</v>
      </c>
      <c r="I13" s="4">
        <f t="shared" si="1"/>
        <v>1391.9601</v>
      </c>
      <c r="J13" s="4">
        <f t="shared" si="2"/>
        <v>1366.3379999999997</v>
      </c>
      <c r="K13" s="4">
        <f t="shared" si="3"/>
        <v>1271.5</v>
      </c>
      <c r="L13" s="4">
        <f t="shared" si="4"/>
        <v>1360.2484472049689</v>
      </c>
      <c r="M13" s="4">
        <f t="shared" si="5"/>
        <v>1332.6316292403251</v>
      </c>
      <c r="N13" s="4">
        <f t="shared" si="9"/>
        <v>1319.782657865504</v>
      </c>
      <c r="O13" s="4">
        <f t="shared" si="10"/>
        <v>54.088833062243289</v>
      </c>
      <c r="P13" s="3">
        <f t="shared" si="11"/>
        <v>4.0983136685340016</v>
      </c>
      <c r="R13" s="2">
        <f>INDEX($W$4:$W$15, MATCH(LEFT(B13,1), $V$4:$V$15, 0), 1)</f>
        <v>2</v>
      </c>
      <c r="S13" s="2">
        <f t="shared" si="6"/>
        <v>4</v>
      </c>
      <c r="T13" s="2">
        <f t="shared" si="12"/>
        <v>2</v>
      </c>
      <c r="V13" s="1" t="s">
        <v>28</v>
      </c>
      <c r="W13" s="1"/>
      <c r="Y13" s="2" t="s">
        <v>12</v>
      </c>
      <c r="Z13" s="2">
        <v>30</v>
      </c>
      <c r="AA13" s="2">
        <v>22.5</v>
      </c>
      <c r="AB13" s="2">
        <v>21.9</v>
      </c>
      <c r="AD13" s="5" t="s">
        <v>12</v>
      </c>
      <c r="AE13" s="5">
        <v>30</v>
      </c>
      <c r="AF13" s="5">
        <v>22.3</v>
      </c>
      <c r="AG13" s="5">
        <v>21.7</v>
      </c>
    </row>
    <row r="14" spans="2:51" x14ac:dyDescent="0.4">
      <c r="B14" s="14" t="s">
        <v>25</v>
      </c>
      <c r="C14" s="14">
        <v>61</v>
      </c>
      <c r="D14" s="14">
        <v>156</v>
      </c>
      <c r="E14" s="14">
        <v>26</v>
      </c>
      <c r="F14" s="4">
        <f t="shared" si="7"/>
        <v>1445.7</v>
      </c>
      <c r="G14" s="9">
        <f t="shared" si="8"/>
        <v>1464</v>
      </c>
      <c r="H14" s="4">
        <f t="shared" si="0"/>
        <v>1386.0965121834686</v>
      </c>
      <c r="I14" s="4">
        <f t="shared" si="1"/>
        <v>1510.2053999999998</v>
      </c>
      <c r="J14" s="4">
        <f t="shared" si="2"/>
        <v>1506.6210000000001</v>
      </c>
      <c r="K14" s="4">
        <f t="shared" si="3"/>
        <v>1460</v>
      </c>
      <c r="L14" s="4">
        <f t="shared" si="4"/>
        <v>1609.8901098901099</v>
      </c>
      <c r="M14" s="4">
        <f t="shared" si="5"/>
        <v>1613.0243669374106</v>
      </c>
      <c r="N14" s="4">
        <f t="shared" si="9"/>
        <v>1499.4421736263737</v>
      </c>
      <c r="O14" s="4">
        <f t="shared" si="10"/>
        <v>79.115048936965096</v>
      </c>
      <c r="P14" s="3">
        <f t="shared" si="11"/>
        <v>5.2762987682030307</v>
      </c>
      <c r="R14" s="2">
        <f>INDEX($W$4:$W$15, MATCH(LEFT(B14,1), $V$4:$V$15, 0), 1)</f>
        <v>1</v>
      </c>
      <c r="S14" s="2">
        <f t="shared" si="6"/>
        <v>4</v>
      </c>
      <c r="T14" s="2">
        <f t="shared" si="12"/>
        <v>2</v>
      </c>
      <c r="V14" s="1" t="s">
        <v>29</v>
      </c>
      <c r="W14" s="1"/>
      <c r="Y14" s="2" t="s">
        <v>13</v>
      </c>
      <c r="Z14" s="2">
        <v>50</v>
      </c>
      <c r="AA14" s="2">
        <v>21.8</v>
      </c>
      <c r="AB14" s="2">
        <v>20.7</v>
      </c>
      <c r="AD14" s="5" t="s">
        <v>71</v>
      </c>
      <c r="AE14" s="5">
        <v>50</v>
      </c>
      <c r="AF14" s="5">
        <v>21.5</v>
      </c>
      <c r="AG14" s="5">
        <v>20.7</v>
      </c>
    </row>
    <row r="15" spans="2:51" x14ac:dyDescent="0.4">
      <c r="B15" s="14" t="s">
        <v>26</v>
      </c>
      <c r="C15" s="14">
        <v>63</v>
      </c>
      <c r="D15" s="14">
        <v>158</v>
      </c>
      <c r="E15" s="14">
        <v>28</v>
      </c>
      <c r="F15" s="4">
        <f t="shared" si="7"/>
        <v>1392.3000000000002</v>
      </c>
      <c r="G15" s="9">
        <f t="shared" si="8"/>
        <v>1392.3000000000002</v>
      </c>
      <c r="H15" s="4">
        <f t="shared" si="0"/>
        <v>1282.9192546583852</v>
      </c>
      <c r="I15" s="4">
        <f t="shared" si="1"/>
        <v>1418.9096999999999</v>
      </c>
      <c r="J15" s="4">
        <f t="shared" si="2"/>
        <v>1398.3979999999999</v>
      </c>
      <c r="K15" s="4">
        <f t="shared" si="3"/>
        <v>1316.5</v>
      </c>
      <c r="L15" s="4">
        <f t="shared" si="4"/>
        <v>1419.4935499283326</v>
      </c>
      <c r="M15" s="4">
        <f t="shared" si="5"/>
        <v>1399.1141901576686</v>
      </c>
      <c r="N15" s="4">
        <f t="shared" si="9"/>
        <v>1377.4918368430485</v>
      </c>
      <c r="O15" s="4">
        <f t="shared" si="10"/>
        <v>49.981022064270377</v>
      </c>
      <c r="P15" s="3">
        <f t="shared" si="11"/>
        <v>3.6284078589400171</v>
      </c>
      <c r="R15" s="2">
        <f>INDEX($W$4:$W$15, MATCH(LEFT(B15,1), $V$4:$V$15, 0), 1)</f>
        <v>2</v>
      </c>
      <c r="S15" s="2">
        <f t="shared" si="6"/>
        <v>4</v>
      </c>
      <c r="T15" s="2">
        <f t="shared" si="12"/>
        <v>2</v>
      </c>
      <c r="V15" s="1" t="s">
        <v>30</v>
      </c>
      <c r="W15" s="1"/>
      <c r="Y15" s="2" t="s">
        <v>14</v>
      </c>
      <c r="Z15" s="2">
        <v>65</v>
      </c>
      <c r="AA15" s="2">
        <v>21.6</v>
      </c>
      <c r="AB15" s="2">
        <v>20.7</v>
      </c>
      <c r="AD15" s="5" t="s">
        <v>72</v>
      </c>
      <c r="AE15" s="5">
        <v>70</v>
      </c>
      <c r="AF15" s="5">
        <v>21.5</v>
      </c>
      <c r="AG15" s="5">
        <v>20.7</v>
      </c>
    </row>
    <row r="16" spans="2:51" x14ac:dyDescent="0.4">
      <c r="B16" s="14" t="s">
        <v>25</v>
      </c>
      <c r="C16" s="14">
        <v>65</v>
      </c>
      <c r="D16" s="14">
        <v>160</v>
      </c>
      <c r="E16" s="14">
        <v>30</v>
      </c>
      <c r="F16" s="4">
        <f t="shared" si="7"/>
        <v>1462.5</v>
      </c>
      <c r="G16" s="9">
        <f t="shared" si="8"/>
        <v>1449.5</v>
      </c>
      <c r="H16" s="4">
        <f t="shared" si="0"/>
        <v>1441.2326803631152</v>
      </c>
      <c r="I16" s="4">
        <f t="shared" si="1"/>
        <v>1558.2049999999999</v>
      </c>
      <c r="J16" s="4">
        <f t="shared" si="2"/>
        <v>1556.6970000000001</v>
      </c>
      <c r="K16" s="4">
        <f t="shared" si="3"/>
        <v>1505</v>
      </c>
      <c r="L16" s="4">
        <f t="shared" si="4"/>
        <v>1618.0124223602484</v>
      </c>
      <c r="M16" s="4">
        <f t="shared" si="5"/>
        <v>1658.8724319159103</v>
      </c>
      <c r="N16" s="4">
        <f t="shared" si="9"/>
        <v>1531.2524418299092</v>
      </c>
      <c r="O16" s="4">
        <f t="shared" si="10"/>
        <v>80.526065152717663</v>
      </c>
      <c r="P16" s="3">
        <f t="shared" si="11"/>
        <v>5.2588366851180801</v>
      </c>
      <c r="R16" s="2">
        <f>INDEX($W$4:$W$15, MATCH(LEFT(B16,1), $V$4:$V$15, 0), 1)</f>
        <v>1</v>
      </c>
      <c r="S16" s="2">
        <f t="shared" si="6"/>
        <v>5</v>
      </c>
      <c r="T16" s="2">
        <f t="shared" si="12"/>
        <v>3</v>
      </c>
      <c r="Y16" s="2" t="s">
        <v>15</v>
      </c>
      <c r="Z16" s="2">
        <v>75</v>
      </c>
      <c r="AA16" s="2">
        <v>21.5</v>
      </c>
      <c r="AB16" s="2">
        <v>20.7</v>
      </c>
    </row>
    <row r="17" spans="2:20" x14ac:dyDescent="0.4">
      <c r="B17" s="14" t="s">
        <v>26</v>
      </c>
      <c r="C17" s="14">
        <v>67</v>
      </c>
      <c r="D17" s="14">
        <v>162</v>
      </c>
      <c r="E17" s="14">
        <v>32</v>
      </c>
      <c r="F17" s="4">
        <f t="shared" si="7"/>
        <v>1467.3</v>
      </c>
      <c r="G17" s="9">
        <f t="shared" si="8"/>
        <v>1453.8999999999999</v>
      </c>
      <c r="H17" s="4">
        <f t="shared" si="0"/>
        <v>1338.0554228380315</v>
      </c>
      <c r="I17" s="4">
        <f t="shared" si="1"/>
        <v>1445.8592999999998</v>
      </c>
      <c r="J17" s="4">
        <f t="shared" si="2"/>
        <v>1430.4580000000001</v>
      </c>
      <c r="K17" s="4">
        <f t="shared" si="3"/>
        <v>1361.5</v>
      </c>
      <c r="L17" s="4">
        <f t="shared" si="4"/>
        <v>1389.3932154801721</v>
      </c>
      <c r="M17" s="4">
        <f t="shared" si="5"/>
        <v>1406.6765408504539</v>
      </c>
      <c r="N17" s="4">
        <f t="shared" si="9"/>
        <v>1411.6428098960821</v>
      </c>
      <c r="O17" s="4">
        <f t="shared" si="10"/>
        <v>46.070265740237041</v>
      </c>
      <c r="P17" s="3">
        <f t="shared" si="11"/>
        <v>3.2635922782498001</v>
      </c>
      <c r="R17" s="2">
        <f>INDEX($W$4:$W$15, MATCH(LEFT(B17,1), $V$4:$V$15, 0), 1)</f>
        <v>2</v>
      </c>
      <c r="S17" s="2">
        <f t="shared" si="6"/>
        <v>5</v>
      </c>
      <c r="T17" s="2">
        <f t="shared" si="12"/>
        <v>3</v>
      </c>
    </row>
    <row r="18" spans="2:20" x14ac:dyDescent="0.4">
      <c r="B18" s="14" t="s">
        <v>25</v>
      </c>
      <c r="C18" s="14">
        <v>69</v>
      </c>
      <c r="D18" s="14">
        <v>164</v>
      </c>
      <c r="E18" s="14">
        <v>34</v>
      </c>
      <c r="F18" s="4">
        <f t="shared" si="7"/>
        <v>1552.5</v>
      </c>
      <c r="G18" s="9">
        <f t="shared" si="8"/>
        <v>1538.7</v>
      </c>
      <c r="H18" s="4">
        <f t="shared" si="0"/>
        <v>1496.3688485427617</v>
      </c>
      <c r="I18" s="4">
        <f t="shared" si="1"/>
        <v>1606.2046</v>
      </c>
      <c r="J18" s="4">
        <f t="shared" si="2"/>
        <v>1606.7730000000001</v>
      </c>
      <c r="K18" s="4">
        <f t="shared" si="3"/>
        <v>1550</v>
      </c>
      <c r="L18" s="4">
        <f t="shared" si="4"/>
        <v>1663.8795986622074</v>
      </c>
      <c r="M18" s="4">
        <f t="shared" si="5"/>
        <v>1704.6144290492116</v>
      </c>
      <c r="N18" s="4">
        <f t="shared" si="9"/>
        <v>1589.8800595317728</v>
      </c>
      <c r="O18" s="4">
        <f t="shared" si="10"/>
        <v>69.223450271469773</v>
      </c>
      <c r="P18" s="3">
        <f t="shared" si="11"/>
        <v>4.3540045588002663</v>
      </c>
      <c r="R18" s="2">
        <f>INDEX($W$4:$W$15, MATCH(LEFT(B18,1), $V$4:$V$15, 0), 1)</f>
        <v>1</v>
      </c>
      <c r="S18" s="2">
        <f t="shared" si="6"/>
        <v>5</v>
      </c>
      <c r="T18" s="2">
        <f t="shared" si="12"/>
        <v>3</v>
      </c>
    </row>
    <row r="19" spans="2:20" x14ac:dyDescent="0.4">
      <c r="B19" s="14" t="s">
        <v>26</v>
      </c>
      <c r="C19" s="14">
        <v>71</v>
      </c>
      <c r="D19" s="14">
        <v>166</v>
      </c>
      <c r="E19" s="14">
        <v>36</v>
      </c>
      <c r="F19" s="4">
        <f t="shared" si="7"/>
        <v>1554.8999999999999</v>
      </c>
      <c r="G19" s="9">
        <f t="shared" si="8"/>
        <v>1540.7</v>
      </c>
      <c r="H19" s="4">
        <f t="shared" si="0"/>
        <v>1393.1915910176779</v>
      </c>
      <c r="I19" s="4">
        <f t="shared" si="1"/>
        <v>1472.8089</v>
      </c>
      <c r="J19" s="4">
        <f t="shared" si="2"/>
        <v>1462.518</v>
      </c>
      <c r="K19" s="4">
        <f t="shared" si="3"/>
        <v>1406.5</v>
      </c>
      <c r="L19" s="4">
        <f t="shared" si="4"/>
        <v>1421.8824653607262</v>
      </c>
      <c r="M19" s="4">
        <f t="shared" si="5"/>
        <v>1440.4596273291927</v>
      </c>
      <c r="N19" s="4">
        <f t="shared" si="9"/>
        <v>1461.6200729634497</v>
      </c>
      <c r="O19" s="4">
        <f t="shared" si="10"/>
        <v>59.555852865541588</v>
      </c>
      <c r="P19" s="3">
        <f t="shared" si="11"/>
        <v>4.0746466176255698</v>
      </c>
      <c r="R19" s="2">
        <f>INDEX($W$4:$W$15, MATCH(LEFT(B19,1), $V$4:$V$15, 0), 1)</f>
        <v>2</v>
      </c>
      <c r="S19" s="2">
        <f t="shared" si="6"/>
        <v>5</v>
      </c>
      <c r="T19" s="2">
        <f t="shared" si="12"/>
        <v>3</v>
      </c>
    </row>
    <row r="20" spans="2:20" x14ac:dyDescent="0.4">
      <c r="B20" s="14" t="s">
        <v>25</v>
      </c>
      <c r="C20" s="14">
        <v>73</v>
      </c>
      <c r="D20" s="14">
        <v>168</v>
      </c>
      <c r="E20" s="14">
        <v>38</v>
      </c>
      <c r="F20" s="4">
        <f t="shared" si="7"/>
        <v>1642.5</v>
      </c>
      <c r="G20" s="9">
        <f t="shared" si="8"/>
        <v>1627.9</v>
      </c>
      <c r="H20" s="4">
        <f t="shared" si="0"/>
        <v>1551.5050167224081</v>
      </c>
      <c r="I20" s="4">
        <f t="shared" si="1"/>
        <v>1654.2042000000001</v>
      </c>
      <c r="J20" s="4">
        <f t="shared" si="2"/>
        <v>1656.8490000000002</v>
      </c>
      <c r="K20" s="4">
        <f t="shared" si="3"/>
        <v>1595</v>
      </c>
      <c r="L20" s="4">
        <f t="shared" si="4"/>
        <v>1709.7467749641662</v>
      </c>
      <c r="M20" s="4">
        <f t="shared" si="5"/>
        <v>1750.3564261825131</v>
      </c>
      <c r="N20" s="4">
        <f t="shared" si="9"/>
        <v>1648.5076772336361</v>
      </c>
      <c r="O20" s="4">
        <f t="shared" si="10"/>
        <v>62.058473585489139</v>
      </c>
      <c r="P20" s="3">
        <f t="shared" si="11"/>
        <v>3.7645243903036945</v>
      </c>
      <c r="R20" s="2">
        <f>INDEX($W$4:$W$15, MATCH(LEFT(B20,1), $V$4:$V$15, 0), 1)</f>
        <v>1</v>
      </c>
      <c r="S20" s="2">
        <f t="shared" si="6"/>
        <v>5</v>
      </c>
      <c r="T20" s="2">
        <f t="shared" si="12"/>
        <v>3</v>
      </c>
    </row>
    <row r="21" spans="2:20" x14ac:dyDescent="0.4">
      <c r="B21" s="14" t="s">
        <v>26</v>
      </c>
      <c r="C21" s="14">
        <v>75</v>
      </c>
      <c r="D21" s="14">
        <v>170</v>
      </c>
      <c r="E21" s="14">
        <v>40</v>
      </c>
      <c r="F21" s="4">
        <f t="shared" si="7"/>
        <v>1642.5</v>
      </c>
      <c r="G21" s="9">
        <f t="shared" si="8"/>
        <v>1627.5</v>
      </c>
      <c r="H21" s="4">
        <f t="shared" si="0"/>
        <v>1448.3277591973247</v>
      </c>
      <c r="I21" s="4">
        <f t="shared" si="1"/>
        <v>1499.7584999999999</v>
      </c>
      <c r="J21" s="4">
        <f t="shared" si="2"/>
        <v>1494.5779999999997</v>
      </c>
      <c r="K21" s="4">
        <f t="shared" si="3"/>
        <v>1451.5</v>
      </c>
      <c r="L21" s="4">
        <f t="shared" si="4"/>
        <v>1454.3717152412805</v>
      </c>
      <c r="M21" s="4">
        <f t="shared" si="5"/>
        <v>1474.2427138079313</v>
      </c>
      <c r="N21" s="4">
        <f t="shared" si="9"/>
        <v>1511.5973360308171</v>
      </c>
      <c r="O21" s="4">
        <f t="shared" si="10"/>
        <v>78.634433945704103</v>
      </c>
      <c r="P21" s="3">
        <f t="shared" si="11"/>
        <v>5.2020754516665129</v>
      </c>
      <c r="R21" s="2">
        <f>INDEX($W$4:$W$15, MATCH(LEFT(B21,1), $V$4:$V$15, 0), 1)</f>
        <v>2</v>
      </c>
      <c r="S21" s="2">
        <f t="shared" si="6"/>
        <v>5</v>
      </c>
      <c r="T21" s="2">
        <f t="shared" si="12"/>
        <v>3</v>
      </c>
    </row>
    <row r="22" spans="2:20" x14ac:dyDescent="0.4">
      <c r="B22" s="14" t="s">
        <v>25</v>
      </c>
      <c r="C22" s="14">
        <v>77</v>
      </c>
      <c r="D22" s="14">
        <v>172</v>
      </c>
      <c r="E22" s="14">
        <v>42</v>
      </c>
      <c r="F22" s="4">
        <f t="shared" si="7"/>
        <v>1732.5</v>
      </c>
      <c r="G22" s="9">
        <f t="shared" si="8"/>
        <v>1717.1000000000001</v>
      </c>
      <c r="H22" s="4">
        <f t="shared" si="0"/>
        <v>1606.6411849020544</v>
      </c>
      <c r="I22" s="4">
        <f t="shared" si="1"/>
        <v>1702.2038</v>
      </c>
      <c r="J22" s="4">
        <f t="shared" si="2"/>
        <v>1706.9250000000002</v>
      </c>
      <c r="K22" s="4">
        <f t="shared" si="3"/>
        <v>1640</v>
      </c>
      <c r="L22" s="4">
        <f t="shared" si="4"/>
        <v>1755.6139512661252</v>
      </c>
      <c r="M22" s="4">
        <f t="shared" si="5"/>
        <v>1796.0984233158149</v>
      </c>
      <c r="N22" s="4">
        <f t="shared" si="9"/>
        <v>1707.1352949354994</v>
      </c>
      <c r="O22" s="4">
        <f t="shared" si="10"/>
        <v>60.519016827790118</v>
      </c>
      <c r="P22" s="3">
        <f t="shared" si="11"/>
        <v>3.5450627145563587</v>
      </c>
      <c r="R22" s="2">
        <f>INDEX($W$4:$W$15, MATCH(LEFT(B22,1), $V$4:$V$15, 0), 1)</f>
        <v>1</v>
      </c>
      <c r="S22" s="2">
        <f t="shared" si="6"/>
        <v>5</v>
      </c>
      <c r="T22" s="2">
        <f t="shared" si="12"/>
        <v>3</v>
      </c>
    </row>
    <row r="23" spans="2:20" x14ac:dyDescent="0.4">
      <c r="B23" s="14" t="s">
        <v>26</v>
      </c>
      <c r="C23" s="14">
        <v>79</v>
      </c>
      <c r="D23" s="14">
        <v>174</v>
      </c>
      <c r="E23" s="14">
        <v>44</v>
      </c>
      <c r="F23" s="4">
        <f t="shared" si="7"/>
        <v>1730.1</v>
      </c>
      <c r="G23" s="9">
        <f t="shared" si="8"/>
        <v>1714.3</v>
      </c>
      <c r="H23" s="4">
        <f t="shared" si="0"/>
        <v>1503.4639273769708</v>
      </c>
      <c r="I23" s="4">
        <f t="shared" si="1"/>
        <v>1526.7081000000001</v>
      </c>
      <c r="J23" s="4">
        <f t="shared" si="2"/>
        <v>1526.6379999999999</v>
      </c>
      <c r="K23" s="4">
        <f t="shared" si="3"/>
        <v>1496.5</v>
      </c>
      <c r="L23" s="4">
        <f t="shared" si="4"/>
        <v>1486.8609651218346</v>
      </c>
      <c r="M23" s="4">
        <f t="shared" si="5"/>
        <v>1508.0258002866697</v>
      </c>
      <c r="N23" s="4">
        <f t="shared" si="9"/>
        <v>1561.5745990981843</v>
      </c>
      <c r="O23" s="4">
        <f t="shared" si="10"/>
        <v>100.1593388538176</v>
      </c>
      <c r="P23" s="3">
        <f t="shared" si="11"/>
        <v>6.4139964182089049</v>
      </c>
      <c r="R23" s="2">
        <f>INDEX($W$4:$W$15, MATCH(LEFT(B23,1), $V$4:$V$15, 0), 1)</f>
        <v>2</v>
      </c>
      <c r="S23" s="2">
        <f t="shared" si="6"/>
        <v>5</v>
      </c>
      <c r="T23" s="2">
        <f t="shared" si="12"/>
        <v>3</v>
      </c>
    </row>
    <row r="24" spans="2:20" x14ac:dyDescent="0.4">
      <c r="B24" s="14" t="s">
        <v>25</v>
      </c>
      <c r="C24" s="14">
        <v>81</v>
      </c>
      <c r="D24" s="14">
        <v>176</v>
      </c>
      <c r="E24" s="14">
        <v>46</v>
      </c>
      <c r="F24" s="4">
        <f t="shared" si="7"/>
        <v>1822.5</v>
      </c>
      <c r="G24" s="9">
        <f t="shared" si="8"/>
        <v>1806.3</v>
      </c>
      <c r="H24" s="4">
        <f t="shared" si="0"/>
        <v>1661.777353081701</v>
      </c>
      <c r="I24" s="4">
        <f t="shared" si="1"/>
        <v>1750.2033999999999</v>
      </c>
      <c r="J24" s="4">
        <f t="shared" si="2"/>
        <v>1757.001</v>
      </c>
      <c r="K24" s="4">
        <f t="shared" si="3"/>
        <v>1685</v>
      </c>
      <c r="L24" s="4">
        <f t="shared" si="4"/>
        <v>1801.481127568084</v>
      </c>
      <c r="M24" s="4">
        <f t="shared" si="5"/>
        <v>1841.8404204491162</v>
      </c>
      <c r="N24" s="4">
        <f t="shared" si="9"/>
        <v>1765.7629126373627</v>
      </c>
      <c r="O24" s="4">
        <f t="shared" si="10"/>
        <v>65.00598302934192</v>
      </c>
      <c r="P24" s="3">
        <f t="shared" si="11"/>
        <v>3.6814672323278259</v>
      </c>
      <c r="R24" s="2">
        <f>INDEX($W$4:$W$15, MATCH(LEFT(B24,1), $V$4:$V$15, 0), 1)</f>
        <v>1</v>
      </c>
      <c r="S24" s="2">
        <f t="shared" si="6"/>
        <v>5</v>
      </c>
      <c r="T24" s="2">
        <f t="shared" si="12"/>
        <v>3</v>
      </c>
    </row>
    <row r="25" spans="2:20" x14ac:dyDescent="0.4">
      <c r="B25" s="14"/>
      <c r="C25" s="14"/>
      <c r="D25" s="14"/>
      <c r="E25" s="14"/>
      <c r="F25" s="4" t="e">
        <f t="shared" si="7"/>
        <v>#N/A</v>
      </c>
      <c r="G25" s="9" t="e">
        <f t="shared" si="8"/>
        <v>#N/A</v>
      </c>
      <c r="H25" s="4" t="e">
        <f t="shared" si="0"/>
        <v>#N/A</v>
      </c>
      <c r="I25" s="4" t="e">
        <f t="shared" si="1"/>
        <v>#N/A</v>
      </c>
      <c r="J25" s="4" t="e">
        <f t="shared" si="2"/>
        <v>#N/A</v>
      </c>
      <c r="K25" s="4" t="e">
        <f t="shared" si="3"/>
        <v>#N/A</v>
      </c>
      <c r="L25" s="4" t="e">
        <f t="shared" si="4"/>
        <v>#N/A</v>
      </c>
      <c r="M25" s="4" t="e">
        <f t="shared" si="5"/>
        <v>#N/A</v>
      </c>
      <c r="N25" s="4" t="e">
        <f t="shared" si="9"/>
        <v>#N/A</v>
      </c>
      <c r="O25" s="4" t="e">
        <f t="shared" si="10"/>
        <v>#N/A</v>
      </c>
      <c r="P25" s="3" t="e">
        <f t="shared" si="11"/>
        <v>#N/A</v>
      </c>
      <c r="R25" s="2" t="e">
        <f>INDEX($W$4:$W$15, MATCH(LEFT(B25,1), $V$4:$V$15, 0), 1)</f>
        <v>#N/A</v>
      </c>
      <c r="S25" s="2">
        <f t="shared" si="6"/>
        <v>1</v>
      </c>
      <c r="T25" s="2" t="e">
        <f t="shared" si="12"/>
        <v>#N/A</v>
      </c>
    </row>
    <row r="26" spans="2:20" x14ac:dyDescent="0.4">
      <c r="B26" s="14"/>
      <c r="C26" s="14"/>
      <c r="D26" s="14"/>
      <c r="E26" s="14"/>
      <c r="F26" s="4" t="e">
        <f t="shared" si="7"/>
        <v>#N/A</v>
      </c>
      <c r="G26" s="9" t="e">
        <f t="shared" si="8"/>
        <v>#N/A</v>
      </c>
      <c r="H26" s="4" t="e">
        <f t="shared" si="0"/>
        <v>#N/A</v>
      </c>
      <c r="I26" s="4" t="e">
        <f t="shared" si="1"/>
        <v>#N/A</v>
      </c>
      <c r="J26" s="4" t="e">
        <f t="shared" si="2"/>
        <v>#N/A</v>
      </c>
      <c r="K26" s="4" t="e">
        <f t="shared" si="3"/>
        <v>#N/A</v>
      </c>
      <c r="L26" s="4" t="e">
        <f t="shared" si="4"/>
        <v>#N/A</v>
      </c>
      <c r="M26" s="4" t="e">
        <f t="shared" si="5"/>
        <v>#N/A</v>
      </c>
      <c r="N26" s="4" t="e">
        <f t="shared" si="9"/>
        <v>#N/A</v>
      </c>
      <c r="O26" s="4" t="e">
        <f t="shared" si="10"/>
        <v>#N/A</v>
      </c>
      <c r="P26" s="3" t="e">
        <f t="shared" si="11"/>
        <v>#N/A</v>
      </c>
      <c r="R26" s="2" t="e">
        <f>INDEX($W$4:$W$15, MATCH(LEFT(B26,1), $V$4:$V$15, 0), 1)</f>
        <v>#N/A</v>
      </c>
      <c r="S26" s="2">
        <f t="shared" si="6"/>
        <v>1</v>
      </c>
      <c r="T26" s="2" t="e">
        <f t="shared" si="12"/>
        <v>#N/A</v>
      </c>
    </row>
    <row r="27" spans="2:20" x14ac:dyDescent="0.4">
      <c r="B27" s="14"/>
      <c r="C27" s="14"/>
      <c r="D27" s="14"/>
      <c r="E27" s="14"/>
      <c r="F27" s="4" t="e">
        <f t="shared" si="7"/>
        <v>#N/A</v>
      </c>
      <c r="G27" s="9" t="e">
        <f t="shared" si="8"/>
        <v>#N/A</v>
      </c>
      <c r="H27" s="4" t="e">
        <f t="shared" si="0"/>
        <v>#N/A</v>
      </c>
      <c r="I27" s="4" t="e">
        <f t="shared" si="1"/>
        <v>#N/A</v>
      </c>
      <c r="J27" s="4" t="e">
        <f t="shared" si="2"/>
        <v>#N/A</v>
      </c>
      <c r="K27" s="4" t="e">
        <f t="shared" si="3"/>
        <v>#N/A</v>
      </c>
      <c r="L27" s="4" t="e">
        <f t="shared" si="4"/>
        <v>#N/A</v>
      </c>
      <c r="M27" s="4" t="e">
        <f t="shared" si="5"/>
        <v>#N/A</v>
      </c>
      <c r="N27" s="4" t="e">
        <f t="shared" si="9"/>
        <v>#N/A</v>
      </c>
      <c r="O27" s="4" t="e">
        <f t="shared" si="10"/>
        <v>#N/A</v>
      </c>
      <c r="P27" s="3" t="e">
        <f t="shared" si="11"/>
        <v>#N/A</v>
      </c>
      <c r="R27" s="2" t="e">
        <f>INDEX($W$4:$W$15, MATCH(LEFT(B27,1), $V$4:$V$15, 0), 1)</f>
        <v>#N/A</v>
      </c>
      <c r="S27" s="2">
        <f t="shared" si="6"/>
        <v>1</v>
      </c>
      <c r="T27" s="2" t="e">
        <f t="shared" si="12"/>
        <v>#N/A</v>
      </c>
    </row>
  </sheetData>
  <sheetProtection sheet="1" objects="1" scenarios="1"/>
  <mergeCells count="28">
    <mergeCell ref="AT3:AU3"/>
    <mergeCell ref="F4:G4"/>
    <mergeCell ref="F3:P3"/>
    <mergeCell ref="B3:B5"/>
    <mergeCell ref="C3:C5"/>
    <mergeCell ref="D3:D5"/>
    <mergeCell ref="E3:E5"/>
    <mergeCell ref="N4:N5"/>
    <mergeCell ref="O4:O5"/>
    <mergeCell ref="P4:P5"/>
    <mergeCell ref="S3:S5"/>
    <mergeCell ref="T3:T5"/>
    <mergeCell ref="AX3:AY3"/>
    <mergeCell ref="L4:L5"/>
    <mergeCell ref="M4:M5"/>
    <mergeCell ref="H4:H5"/>
    <mergeCell ref="AO3:AP3"/>
    <mergeCell ref="AA3:AB3"/>
    <mergeCell ref="Y3:Z3"/>
    <mergeCell ref="AR3:AS3"/>
    <mergeCell ref="I4:K4"/>
    <mergeCell ref="AK3:AL3"/>
    <mergeCell ref="AM3:AN3"/>
    <mergeCell ref="AI3:AJ3"/>
    <mergeCell ref="AD3:AE3"/>
    <mergeCell ref="AF3:AG3"/>
    <mergeCell ref="R3:R5"/>
    <mergeCell ref="AV3:AW3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基礎代謝量計算機(Ver.1.0)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2020-11-26T14:26:02Z</dcterms:created>
  <dcterms:modified xsi:type="dcterms:W3CDTF">2020-11-26T14:33:06Z</dcterms:modified>
</cp:coreProperties>
</file>