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910" tabRatio="551"/>
  </bookViews>
  <sheets>
    <sheet name="Sheet1" sheetId="105" r:id="rId1"/>
  </sheets>
  <definedNames>
    <definedName name="_xlnm.Print_Area" localSheetId="0">Sheet1!$B$1:$AK$77</definedName>
  </definedNames>
  <calcPr calcId="162913"/>
</workbook>
</file>

<file path=xl/calcChain.xml><?xml version="1.0" encoding="utf-8"?>
<calcChain xmlns="http://schemas.openxmlformats.org/spreadsheetml/2006/main">
  <c r="B76" i="105" l="1"/>
  <c r="D76" i="105"/>
  <c r="B69" i="105" l="1"/>
  <c r="D68" i="105"/>
  <c r="D69" i="105" s="1"/>
  <c r="D70" i="105" s="1"/>
  <c r="D71" i="105" s="1"/>
  <c r="D72" i="105" s="1"/>
  <c r="B70" i="105"/>
  <c r="B71" i="105" s="1"/>
  <c r="B72" i="105" s="1"/>
  <c r="D73" i="105" l="1"/>
  <c r="B73" i="105"/>
  <c r="B74" i="105" s="1"/>
  <c r="B75" i="105" s="1"/>
  <c r="W58" i="105"/>
  <c r="W57" i="105"/>
  <c r="W56" i="105"/>
  <c r="W55" i="105"/>
  <c r="W54" i="105"/>
  <c r="W53" i="105"/>
  <c r="W52" i="105"/>
  <c r="W51" i="105"/>
  <c r="W50" i="105"/>
  <c r="AB26" i="105"/>
  <c r="AB25" i="105"/>
  <c r="AB24" i="105"/>
  <c r="AB23" i="105"/>
  <c r="D21" i="105"/>
  <c r="D74" i="105" l="1"/>
  <c r="D75" i="105" s="1"/>
  <c r="W35" i="105"/>
  <c r="Y20" i="105"/>
  <c r="AC31" i="105" s="1"/>
  <c r="M11" i="105"/>
  <c r="D11" i="105"/>
  <c r="D22" i="105" s="1"/>
  <c r="Y12" i="105"/>
  <c r="Y11" i="105"/>
  <c r="W36" i="105"/>
  <c r="W37" i="105"/>
  <c r="W38" i="105"/>
  <c r="W39" i="105"/>
  <c r="W40" i="105"/>
  <c r="W41" i="105"/>
  <c r="W42" i="105"/>
  <c r="W43" i="105"/>
  <c r="W44" i="105"/>
  <c r="W45" i="105"/>
  <c r="W46" i="105"/>
  <c r="W47" i="105"/>
  <c r="W48" i="105"/>
  <c r="W49" i="105"/>
  <c r="W59" i="105"/>
  <c r="W60" i="105"/>
  <c r="W61" i="105"/>
  <c r="AB28" i="105"/>
  <c r="AB27" i="105"/>
  <c r="AB11" i="105" l="1"/>
  <c r="Y28" i="105" l="1"/>
  <c r="AE28" i="105" s="1"/>
  <c r="Y26" i="105"/>
  <c r="AE26" i="105" s="1"/>
  <c r="Y24" i="105"/>
  <c r="AE24" i="105" s="1"/>
  <c r="M13" i="105"/>
  <c r="Y27" i="105"/>
  <c r="Y25" i="105"/>
  <c r="AE25" i="105" s="1"/>
  <c r="Y23" i="105"/>
  <c r="AE23" i="105" s="1"/>
  <c r="M12" i="105"/>
  <c r="M14" i="105"/>
  <c r="M16" i="105"/>
  <c r="AE27" i="105"/>
  <c r="M15" i="105"/>
  <c r="M17" i="105"/>
  <c r="AC57" i="105" l="1"/>
  <c r="AC58" i="105"/>
  <c r="AC56" i="105"/>
  <c r="AF57" i="105"/>
  <c r="AF58" i="105"/>
  <c r="AF56" i="105"/>
  <c r="AC43" i="105"/>
  <c r="AC54" i="105"/>
  <c r="AC52" i="105"/>
  <c r="AC50" i="105"/>
  <c r="AC55" i="105"/>
  <c r="AC53" i="105"/>
  <c r="AC51" i="105"/>
  <c r="AC38" i="105"/>
  <c r="AC36" i="105"/>
  <c r="AC39" i="105"/>
  <c r="AC59" i="105"/>
  <c r="AC61" i="105"/>
  <c r="AC40" i="105"/>
  <c r="AC35" i="105"/>
  <c r="AC60" i="105"/>
  <c r="AF41" i="105"/>
  <c r="AF51" i="105"/>
  <c r="AI51" i="105" s="1"/>
  <c r="AF55" i="105"/>
  <c r="AF50" i="105"/>
  <c r="AF53" i="105"/>
  <c r="AI53" i="105" s="1"/>
  <c r="AF52" i="105"/>
  <c r="AI52" i="105" s="1"/>
  <c r="AF54" i="105"/>
  <c r="AI54" i="105" s="1"/>
  <c r="AF61" i="105"/>
  <c r="AF42" i="105"/>
  <c r="AF60" i="105"/>
  <c r="AI60" i="105" s="1"/>
  <c r="AF35" i="105"/>
  <c r="AI35" i="105" s="1"/>
  <c r="AF59" i="105"/>
  <c r="AI59" i="105" s="1"/>
  <c r="AF36" i="105"/>
  <c r="AF43" i="105"/>
  <c r="AI43" i="105" s="1"/>
  <c r="AC48" i="105"/>
  <c r="AC47" i="105"/>
  <c r="AC44" i="105"/>
  <c r="AF39" i="105"/>
  <c r="AF40" i="105"/>
  <c r="AF49" i="105"/>
  <c r="AC46" i="105"/>
  <c r="AC42" i="105"/>
  <c r="AC49" i="105"/>
  <c r="AC45" i="105"/>
  <c r="AC41" i="105"/>
  <c r="AC37" i="105"/>
  <c r="AF47" i="105"/>
  <c r="AF48" i="105"/>
  <c r="AF44" i="105"/>
  <c r="AI44" i="105" s="1"/>
  <c r="AF46" i="105"/>
  <c r="AF38" i="105"/>
  <c r="AI38" i="105" s="1"/>
  <c r="AF45" i="105"/>
  <c r="AI45" i="105" s="1"/>
  <c r="AF37" i="105"/>
  <c r="AI56" i="105" l="1"/>
  <c r="AI57" i="105"/>
  <c r="AI58" i="105"/>
  <c r="AI40" i="105"/>
  <c r="AI36" i="105"/>
  <c r="AI55" i="105"/>
  <c r="AI37" i="105"/>
  <c r="AI47" i="105"/>
  <c r="AI42" i="105"/>
  <c r="AI41" i="105"/>
  <c r="AH68" i="105"/>
  <c r="AH66" i="105"/>
  <c r="AH67" i="105"/>
  <c r="AI46" i="105"/>
  <c r="AI48" i="105"/>
  <c r="AI49" i="105"/>
  <c r="AI39" i="105"/>
  <c r="AI61" i="105"/>
  <c r="H76" i="105" s="1"/>
  <c r="AI50" i="105"/>
  <c r="H73" i="105" s="1"/>
  <c r="H72" i="105" l="1"/>
  <c r="Q76" i="105"/>
  <c r="N72" i="105"/>
  <c r="N76" i="105"/>
  <c r="Q73" i="105"/>
  <c r="E73" i="105"/>
  <c r="K73" i="105" s="1"/>
  <c r="Q72" i="105"/>
  <c r="E76" i="105"/>
  <c r="K76" i="105" s="1"/>
  <c r="H68" i="105"/>
  <c r="H70" i="105"/>
  <c r="N70" i="105"/>
  <c r="Q70" i="105"/>
  <c r="H69" i="105"/>
  <c r="N69" i="105"/>
  <c r="Q69" i="105"/>
  <c r="E75" i="105"/>
  <c r="H75" i="105"/>
  <c r="N75" i="105"/>
  <c r="Q75" i="105"/>
  <c r="H71" i="105"/>
  <c r="N71" i="105"/>
  <c r="Q71" i="105"/>
  <c r="H74" i="105"/>
  <c r="N74" i="105"/>
  <c r="Q74" i="105"/>
  <c r="N73" i="105"/>
  <c r="Q68" i="105"/>
  <c r="N68" i="105"/>
  <c r="E68" i="105"/>
  <c r="K68" i="105" s="1"/>
  <c r="E74" i="105"/>
  <c r="E72" i="105"/>
  <c r="K72" i="105" s="1"/>
  <c r="E70" i="105"/>
  <c r="E69" i="105"/>
  <c r="E71" i="105"/>
  <c r="Z57" i="105"/>
  <c r="Z56" i="105"/>
  <c r="Z58" i="105"/>
  <c r="N77" i="105"/>
  <c r="Q77" i="105"/>
  <c r="H77" i="105"/>
  <c r="E77" i="105"/>
  <c r="Z72" i="105"/>
  <c r="Z67" i="105"/>
  <c r="Z65" i="105"/>
  <c r="AH72" i="105" s="1"/>
  <c r="Z35" i="105"/>
  <c r="Z50" i="105"/>
  <c r="Z52" i="105"/>
  <c r="Z54" i="105"/>
  <c r="Z59" i="105"/>
  <c r="Z61" i="105"/>
  <c r="Z51" i="105"/>
  <c r="Z53" i="105"/>
  <c r="Z55" i="105"/>
  <c r="Z60" i="105"/>
  <c r="Z49" i="105"/>
  <c r="Z45" i="105"/>
  <c r="Z41" i="105"/>
  <c r="Z37" i="105"/>
  <c r="Z46" i="105"/>
  <c r="Z42" i="105"/>
  <c r="Z38" i="105"/>
  <c r="Z47" i="105"/>
  <c r="Z43" i="105"/>
  <c r="Z39" i="105"/>
  <c r="Z48" i="105"/>
  <c r="Z44" i="105"/>
  <c r="Z40" i="105"/>
  <c r="Z36" i="105"/>
  <c r="K75" i="105" l="1"/>
  <c r="K69" i="105"/>
  <c r="K74" i="105"/>
  <c r="K71" i="105"/>
  <c r="K70" i="105"/>
  <c r="K77" i="105"/>
  <c r="Z69" i="105"/>
  <c r="AH70" i="105"/>
  <c r="AH71" i="105" s="1"/>
  <c r="AH73" i="105" s="1"/>
  <c r="Z66" i="105"/>
  <c r="Z74" i="105" s="1"/>
  <c r="AH75" i="105"/>
  <c r="Z73" i="105" l="1"/>
  <c r="Z76" i="105" s="1"/>
  <c r="Z75" i="105"/>
  <c r="Z68" i="105"/>
  <c r="Z70" i="105" s="1"/>
  <c r="AH74" i="105"/>
  <c r="Z77" i="105" l="1"/>
  <c r="Z71" i="105"/>
</calcChain>
</file>

<file path=xl/sharedStrings.xml><?xml version="1.0" encoding="utf-8"?>
<sst xmlns="http://schemas.openxmlformats.org/spreadsheetml/2006/main" count="139" uniqueCount="109">
  <si>
    <r>
      <rPr>
        <sz val="10"/>
        <rFont val="ＭＳ 明朝"/>
        <family val="1"/>
        <charset val="128"/>
      </rPr>
      <t>ピーク面積値</t>
    </r>
    <rPh sb="3" eb="5">
      <t>メンセキ</t>
    </rPh>
    <rPh sb="5" eb="6">
      <t>アタイ</t>
    </rPh>
    <phoneticPr fontId="2"/>
  </si>
  <si>
    <r>
      <rPr>
        <sz val="10"/>
        <rFont val="ＭＳ 明朝"/>
        <family val="1"/>
        <charset val="128"/>
      </rPr>
      <t>ピーク
面積比</t>
    </r>
    <rPh sb="4" eb="6">
      <t>メンセキ</t>
    </rPh>
    <rPh sb="6" eb="7">
      <t>ヒ</t>
    </rPh>
    <phoneticPr fontId="2"/>
  </si>
  <si>
    <r>
      <rPr>
        <sz val="10"/>
        <rFont val="ＭＳ 明朝"/>
        <family val="1"/>
        <charset val="128"/>
      </rPr>
      <t xml:space="preserve">回収率
</t>
    </r>
    <r>
      <rPr>
        <sz val="10"/>
        <rFont val="Century"/>
        <family val="1"/>
      </rPr>
      <t>(%)</t>
    </r>
    <rPh sb="0" eb="2">
      <t>カイシュウ</t>
    </rPh>
    <rPh sb="2" eb="3">
      <t>リツ</t>
    </rPh>
    <phoneticPr fontId="2"/>
  </si>
  <si>
    <r>
      <rPr>
        <sz val="10"/>
        <rFont val="ＭＳ 明朝"/>
        <family val="1"/>
        <charset val="128"/>
      </rPr>
      <t>相関係数</t>
    </r>
    <rPh sb="0" eb="2">
      <t>ソウカン</t>
    </rPh>
    <rPh sb="2" eb="4">
      <t>ケイスウ</t>
    </rPh>
    <phoneticPr fontId="2"/>
  </si>
  <si>
    <r>
      <rPr>
        <sz val="10"/>
        <rFont val="ＭＳ 明朝"/>
        <family val="1"/>
        <charset val="128"/>
      </rPr>
      <t>傾き</t>
    </r>
    <rPh sb="0" eb="1">
      <t>カタム</t>
    </rPh>
    <phoneticPr fontId="2"/>
  </si>
  <si>
    <r>
      <t>y</t>
    </r>
    <r>
      <rPr>
        <sz val="10"/>
        <rFont val="ＭＳ 明朝"/>
        <family val="1"/>
        <charset val="128"/>
      </rPr>
      <t>切片</t>
    </r>
    <rPh sb="1" eb="3">
      <t>セッペン</t>
    </rPh>
    <phoneticPr fontId="2"/>
  </si>
  <si>
    <r>
      <rPr>
        <sz val="10"/>
        <rFont val="ＭＳ 明朝"/>
        <family val="1"/>
        <charset val="128"/>
      </rPr>
      <t>標準誤差</t>
    </r>
    <rPh sb="0" eb="2">
      <t>ヒョウジュン</t>
    </rPh>
    <rPh sb="2" eb="4">
      <t>ゴサ</t>
    </rPh>
    <phoneticPr fontId="2"/>
  </si>
  <si>
    <t>～</t>
    <phoneticPr fontId="2"/>
  </si>
  <si>
    <r>
      <rPr>
        <sz val="10"/>
        <rFont val="ＭＳ 明朝"/>
        <family val="1"/>
        <charset val="128"/>
      </rPr>
      <t>右側</t>
    </r>
    <r>
      <rPr>
        <sz val="10"/>
        <rFont val="Century"/>
        <family val="1"/>
      </rPr>
      <t>χ^2</t>
    </r>
    <r>
      <rPr>
        <sz val="10"/>
        <rFont val="ＭＳ 明朝"/>
        <family val="1"/>
        <charset val="128"/>
      </rPr>
      <t>境界値</t>
    </r>
    <rPh sb="5" eb="7">
      <t>キョウカイ</t>
    </rPh>
    <rPh sb="7" eb="8">
      <t>アタイ</t>
    </rPh>
    <phoneticPr fontId="2"/>
  </si>
  <si>
    <r>
      <rPr>
        <sz val="10"/>
        <rFont val="ＭＳ 明朝"/>
        <family val="1"/>
        <charset val="128"/>
      </rPr>
      <t>左側</t>
    </r>
    <r>
      <rPr>
        <sz val="10"/>
        <rFont val="Century"/>
        <family val="1"/>
      </rPr>
      <t>χ^2</t>
    </r>
    <r>
      <rPr>
        <sz val="10"/>
        <rFont val="ＭＳ 明朝"/>
        <family val="1"/>
        <charset val="128"/>
      </rPr>
      <t>境界値</t>
    </r>
    <rPh sb="0" eb="2">
      <t>ヒダリガワ</t>
    </rPh>
    <rPh sb="5" eb="7">
      <t>キョウカイ</t>
    </rPh>
    <rPh sb="7" eb="8">
      <t>アタイ</t>
    </rPh>
    <phoneticPr fontId="2"/>
  </si>
  <si>
    <r>
      <rPr>
        <sz val="10"/>
        <rFont val="ＭＳ 明朝"/>
        <family val="1"/>
        <charset val="128"/>
      </rPr>
      <t>内標準
物質</t>
    </r>
    <rPh sb="0" eb="1">
      <t>ナイ</t>
    </rPh>
    <rPh sb="1" eb="3">
      <t>ヒョウジュン</t>
    </rPh>
    <rPh sb="4" eb="6">
      <t>ブッシツ</t>
    </rPh>
    <phoneticPr fontId="2"/>
  </si>
  <si>
    <r>
      <rPr>
        <sz val="10"/>
        <rFont val="ＭＳ 明朝"/>
        <family val="1"/>
        <charset val="128"/>
      </rPr>
      <t>分析対象
成分</t>
    </r>
    <rPh sb="0" eb="2">
      <t>ブンセキ</t>
    </rPh>
    <rPh sb="2" eb="4">
      <t>タイショウ</t>
    </rPh>
    <rPh sb="5" eb="7">
      <t>セイブン</t>
    </rPh>
    <phoneticPr fontId="2"/>
  </si>
  <si>
    <r>
      <rPr>
        <sz val="10"/>
        <rFont val="ＭＳ 明朝"/>
        <family val="1"/>
        <charset val="128"/>
      </rPr>
      <t>自由度</t>
    </r>
    <rPh sb="0" eb="3">
      <t>ジユウド</t>
    </rPh>
    <phoneticPr fontId="2"/>
  </si>
  <si>
    <r>
      <rPr>
        <sz val="10"/>
        <rFont val="ＭＳ 明朝"/>
        <family val="1"/>
        <charset val="128"/>
      </rPr>
      <t>信頼度</t>
    </r>
    <rPh sb="0" eb="3">
      <t>シンライド</t>
    </rPh>
    <phoneticPr fontId="2"/>
  </si>
  <si>
    <t>No.</t>
    <phoneticPr fontId="2"/>
  </si>
  <si>
    <r>
      <rPr>
        <sz val="10"/>
        <rFont val="ＭＳ 明朝"/>
        <family val="1"/>
        <charset val="128"/>
      </rPr>
      <t>試験項目</t>
    </r>
    <rPh sb="0" eb="2">
      <t>シケン</t>
    </rPh>
    <rPh sb="2" eb="4">
      <t>コウモク</t>
    </rPh>
    <phoneticPr fontId="2"/>
  </si>
  <si>
    <r>
      <rPr>
        <sz val="10"/>
        <rFont val="ＭＳ 明朝"/>
        <family val="1"/>
        <charset val="128"/>
      </rPr>
      <t>確認者</t>
    </r>
    <rPh sb="0" eb="2">
      <t>カクニン</t>
    </rPh>
    <rPh sb="2" eb="3">
      <t>シャ</t>
    </rPh>
    <phoneticPr fontId="2"/>
  </si>
  <si>
    <r>
      <rPr>
        <sz val="10"/>
        <rFont val="ＭＳ 明朝"/>
        <family val="1"/>
        <charset val="128"/>
      </rPr>
      <t>直線性</t>
    </r>
    <rPh sb="0" eb="3">
      <t>チョクセンセイ</t>
    </rPh>
    <phoneticPr fontId="2"/>
  </si>
  <si>
    <r>
      <rPr>
        <sz val="10"/>
        <rFont val="ＭＳ 明朝"/>
        <family val="1"/>
        <charset val="128"/>
      </rPr>
      <t>標準溶液</t>
    </r>
    <rPh sb="0" eb="2">
      <t>ヒョウジュン</t>
    </rPh>
    <rPh sb="2" eb="4">
      <t>ヨウエキ</t>
    </rPh>
    <phoneticPr fontId="2"/>
  </si>
  <si>
    <r>
      <rPr>
        <sz val="10"/>
        <rFont val="ＭＳ 明朝"/>
        <family val="1"/>
        <charset val="128"/>
      </rPr>
      <t>真度</t>
    </r>
    <rPh sb="0" eb="1">
      <t>シン</t>
    </rPh>
    <rPh sb="1" eb="2">
      <t>ド</t>
    </rPh>
    <phoneticPr fontId="2"/>
  </si>
  <si>
    <r>
      <rPr>
        <sz val="10"/>
        <rFont val="ＭＳ 明朝"/>
        <family val="1"/>
        <charset val="128"/>
      </rPr>
      <t>対</t>
    </r>
    <r>
      <rPr>
        <sz val="10"/>
        <rFont val="Century"/>
        <family val="1"/>
      </rPr>
      <t>IS</t>
    </r>
    <r>
      <rPr>
        <sz val="10"/>
        <rFont val="ＭＳ 明朝"/>
        <family val="1"/>
        <charset val="128"/>
      </rPr>
      <t>濃度／
ピーク面積比</t>
    </r>
    <rPh sb="0" eb="1">
      <t>タイ</t>
    </rPh>
    <rPh sb="3" eb="5">
      <t>ノウド</t>
    </rPh>
    <phoneticPr fontId="2"/>
  </si>
  <si>
    <r>
      <rPr>
        <sz val="10"/>
        <rFont val="ＭＳ 明朝"/>
        <family val="1"/>
        <charset val="128"/>
      </rPr>
      <t>室内再現性</t>
    </r>
    <rPh sb="0" eb="2">
      <t>シツナイ</t>
    </rPh>
    <rPh sb="2" eb="4">
      <t>サイゲン</t>
    </rPh>
    <rPh sb="4" eb="5">
      <t>セイ</t>
    </rPh>
    <phoneticPr fontId="2"/>
  </si>
  <si>
    <r>
      <rPr>
        <sz val="10"/>
        <rFont val="ＭＳ 明朝"/>
        <family val="1"/>
        <charset val="128"/>
      </rPr>
      <t>平均</t>
    </r>
    <rPh sb="0" eb="2">
      <t>ヘイキン</t>
    </rPh>
    <phoneticPr fontId="2"/>
  </si>
  <si>
    <r>
      <rPr>
        <sz val="10"/>
        <rFont val="ＭＳ 明朝"/>
        <family val="1"/>
        <charset val="128"/>
      </rPr>
      <t>標準偏差</t>
    </r>
    <rPh sb="0" eb="2">
      <t>ヒョウジュン</t>
    </rPh>
    <rPh sb="2" eb="4">
      <t>ヘンサ</t>
    </rPh>
    <phoneticPr fontId="2"/>
  </si>
  <si>
    <r>
      <rPr>
        <sz val="10"/>
        <rFont val="ＭＳ 明朝"/>
        <family val="1"/>
        <charset val="128"/>
      </rPr>
      <t>標本数</t>
    </r>
    <rPh sb="0" eb="2">
      <t>ヒョウホン</t>
    </rPh>
    <rPh sb="2" eb="3">
      <t>スウ</t>
    </rPh>
    <phoneticPr fontId="2"/>
  </si>
  <si>
    <r>
      <rPr>
        <sz val="10"/>
        <rFont val="ＭＳ 明朝"/>
        <family val="1"/>
        <charset val="128"/>
      </rPr>
      <t>最小</t>
    </r>
    <rPh sb="0" eb="2">
      <t>サイショウ</t>
    </rPh>
    <phoneticPr fontId="2"/>
  </si>
  <si>
    <r>
      <rPr>
        <sz val="10"/>
        <rFont val="ＭＳ 明朝"/>
        <family val="1"/>
        <charset val="128"/>
      </rPr>
      <t>信頼度</t>
    </r>
    <rPh sb="0" eb="2">
      <t>シンライ</t>
    </rPh>
    <rPh sb="2" eb="3">
      <t>ド</t>
    </rPh>
    <phoneticPr fontId="2"/>
  </si>
  <si>
    <r>
      <rPr>
        <sz val="10"/>
        <rFont val="ＭＳ 明朝"/>
        <family val="1"/>
        <charset val="128"/>
      </rPr>
      <t>最大</t>
    </r>
    <rPh sb="0" eb="2">
      <t>サイダイ</t>
    </rPh>
    <phoneticPr fontId="2"/>
  </si>
  <si>
    <r>
      <rPr>
        <sz val="10"/>
        <rFont val="ＭＳ 明朝"/>
        <family val="1"/>
        <charset val="128"/>
      </rPr>
      <t>偏差平方和</t>
    </r>
    <rPh sb="0" eb="2">
      <t>ヘンサ</t>
    </rPh>
    <rPh sb="2" eb="4">
      <t>ヘイホウ</t>
    </rPh>
    <rPh sb="4" eb="5">
      <t>ワ</t>
    </rPh>
    <phoneticPr fontId="2"/>
  </si>
  <si>
    <t>IS</t>
    <phoneticPr fontId="2"/>
  </si>
  <si>
    <r>
      <rPr>
        <sz val="10"/>
        <rFont val="ＭＳ 明朝"/>
        <family val="1"/>
        <charset val="128"/>
      </rPr>
      <t>溶液</t>
    </r>
    <r>
      <rPr>
        <sz val="10"/>
        <rFont val="Century"/>
        <family val="1"/>
      </rPr>
      <t>No.</t>
    </r>
    <rPh sb="0" eb="2">
      <t>ヨウエキ</t>
    </rPh>
    <phoneticPr fontId="2"/>
  </si>
  <si>
    <r>
      <rPr>
        <sz val="10"/>
        <rFont val="ＭＳ Ｐ明朝"/>
        <family val="1"/>
        <charset val="128"/>
      </rPr>
      <t xml:space="preserve">溶液
</t>
    </r>
    <r>
      <rPr>
        <sz val="10"/>
        <rFont val="Century"/>
        <family val="1"/>
      </rPr>
      <t>No.</t>
    </r>
    <rPh sb="0" eb="2">
      <t>ヨウエキ</t>
    </rPh>
    <phoneticPr fontId="2"/>
  </si>
  <si>
    <r>
      <rPr>
        <sz val="10"/>
        <rFont val="ＭＳ Ｐ明朝"/>
        <family val="1"/>
        <charset val="128"/>
      </rPr>
      <t>溶液</t>
    </r>
    <r>
      <rPr>
        <sz val="10"/>
        <rFont val="Century"/>
        <family val="1"/>
      </rPr>
      <t xml:space="preserve">
No.</t>
    </r>
    <rPh sb="0" eb="2">
      <t>ヨウエキ</t>
    </rPh>
    <phoneticPr fontId="2"/>
  </si>
  <si>
    <t>IS</t>
    <phoneticPr fontId="2"/>
  </si>
  <si>
    <r>
      <rPr>
        <sz val="10"/>
        <rFont val="ＭＳ 明朝"/>
        <family val="1"/>
        <charset val="128"/>
      </rPr>
      <t>添加量</t>
    </r>
    <r>
      <rPr>
        <sz val="10"/>
        <rFont val="Century"/>
        <family val="1"/>
      </rPr>
      <t>(mL)</t>
    </r>
    <rPh sb="0" eb="2">
      <t>テンカ</t>
    </rPh>
    <rPh sb="2" eb="3">
      <t>リョウ</t>
    </rPh>
    <phoneticPr fontId="2"/>
  </si>
  <si>
    <r>
      <rPr>
        <sz val="10"/>
        <rFont val="ＭＳ Ｐ明朝"/>
        <family val="1"/>
        <charset val="128"/>
      </rPr>
      <t>標準原液の調製</t>
    </r>
    <rPh sb="0" eb="2">
      <t>ヒョウジュン</t>
    </rPh>
    <rPh sb="2" eb="4">
      <t>ゲンエキ</t>
    </rPh>
    <rPh sb="5" eb="7">
      <t>チョウセイ</t>
    </rPh>
    <phoneticPr fontId="2"/>
  </si>
  <si>
    <r>
      <rPr>
        <sz val="10"/>
        <rFont val="ＭＳ Ｐ明朝"/>
        <family val="1"/>
        <charset val="128"/>
      </rPr>
      <t>希釈
倍率</t>
    </r>
    <rPh sb="0" eb="2">
      <t>キシャク</t>
    </rPh>
    <rPh sb="3" eb="5">
      <t>バイリツ</t>
    </rPh>
    <phoneticPr fontId="2"/>
  </si>
  <si>
    <r>
      <rPr>
        <sz val="10"/>
        <rFont val="ＭＳ Ｐ明朝"/>
        <family val="1"/>
        <charset val="128"/>
      </rPr>
      <t>標準
原液</t>
    </r>
    <rPh sb="0" eb="2">
      <t>ヒョウジュン</t>
    </rPh>
    <rPh sb="3" eb="5">
      <t>ゲンエキ</t>
    </rPh>
    <phoneticPr fontId="2"/>
  </si>
  <si>
    <r>
      <rPr>
        <sz val="10"/>
        <rFont val="ＭＳ Ｐ明朝"/>
        <family val="1"/>
        <charset val="128"/>
      </rPr>
      <t>試験項目</t>
    </r>
    <rPh sb="0" eb="2">
      <t>シケン</t>
    </rPh>
    <rPh sb="2" eb="4">
      <t>コウモク</t>
    </rPh>
    <phoneticPr fontId="2"/>
  </si>
  <si>
    <r>
      <rPr>
        <sz val="10"/>
        <rFont val="ＭＳ Ｐ明朝"/>
        <family val="1"/>
        <charset val="128"/>
      </rPr>
      <t>標準
溶液</t>
    </r>
    <rPh sb="0" eb="2">
      <t>ヒョウジュン</t>
    </rPh>
    <rPh sb="3" eb="5">
      <t>ヨウエキ</t>
    </rPh>
    <phoneticPr fontId="2"/>
  </si>
  <si>
    <r>
      <rPr>
        <sz val="10"/>
        <rFont val="ＭＳ Ｐ明朝"/>
        <family val="1"/>
        <charset val="128"/>
      </rPr>
      <t>添加
溶液</t>
    </r>
    <rPh sb="0" eb="2">
      <t>テンカ</t>
    </rPh>
    <rPh sb="3" eb="5">
      <t>ヨウエキ</t>
    </rPh>
    <phoneticPr fontId="2"/>
  </si>
  <si>
    <r>
      <rPr>
        <sz val="10"/>
        <rFont val="ＭＳ Ｐ明朝"/>
        <family val="1"/>
        <charset val="128"/>
      </rPr>
      <t>理論値</t>
    </r>
    <phoneticPr fontId="2"/>
  </si>
  <si>
    <r>
      <rPr>
        <sz val="10"/>
        <rFont val="ＭＳ Ｐ明朝"/>
        <family val="1"/>
        <charset val="128"/>
      </rPr>
      <t>実測値</t>
    </r>
    <rPh sb="0" eb="2">
      <t>ジッソク</t>
    </rPh>
    <rPh sb="2" eb="3">
      <t>アタイ</t>
    </rPh>
    <phoneticPr fontId="2"/>
  </si>
  <si>
    <r>
      <rPr>
        <sz val="10"/>
        <rFont val="ＭＳ 明朝"/>
        <family val="1"/>
        <charset val="128"/>
      </rPr>
      <t>基本統計量</t>
    </r>
    <r>
      <rPr>
        <sz val="10"/>
        <rFont val="Century"/>
        <family val="1"/>
      </rPr>
      <t>(</t>
    </r>
    <r>
      <rPr>
        <sz val="10"/>
        <rFont val="ＭＳ 明朝"/>
        <family val="1"/>
        <charset val="128"/>
      </rPr>
      <t>回収率</t>
    </r>
    <r>
      <rPr>
        <sz val="10"/>
        <rFont val="Century"/>
        <family val="1"/>
      </rPr>
      <t>)</t>
    </r>
    <phoneticPr fontId="2"/>
  </si>
  <si>
    <t>g</t>
  </si>
  <si>
    <t>RSD(%)</t>
    <phoneticPr fontId="2"/>
  </si>
  <si>
    <t>mg/mL</t>
  </si>
  <si>
    <r>
      <rPr>
        <sz val="10"/>
        <rFont val="ＭＳ Ｐ明朝"/>
        <family val="1"/>
        <charset val="128"/>
      </rPr>
      <t>メスアップ</t>
    </r>
    <r>
      <rPr>
        <sz val="10"/>
        <rFont val="Century"/>
        <family val="1"/>
      </rPr>
      <t>(mL)</t>
    </r>
    <phoneticPr fontId="2"/>
  </si>
  <si>
    <r>
      <rPr>
        <sz val="10"/>
        <rFont val="ＭＳ 明朝"/>
        <family val="1"/>
        <charset val="128"/>
      </rPr>
      <t>回帰分析</t>
    </r>
    <r>
      <rPr>
        <sz val="10"/>
        <rFont val="Century"/>
        <family val="1"/>
      </rPr>
      <t/>
    </r>
    <phoneticPr fontId="2"/>
  </si>
  <si>
    <r>
      <t>X</t>
    </r>
    <r>
      <rPr>
        <sz val="10"/>
        <rFont val="ＭＳ Ｐ明朝"/>
        <family val="1"/>
        <charset val="128"/>
      </rPr>
      <t>軸</t>
    </r>
    <rPh sb="1" eb="2">
      <t>ジク</t>
    </rPh>
    <phoneticPr fontId="2"/>
  </si>
  <si>
    <r>
      <rPr>
        <sz val="10"/>
        <rFont val="ＭＳ Ｐ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</si>
  <si>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標準品</t>
    </r>
    <rPh sb="0" eb="2">
      <t>ヒョウジュン</t>
    </rPh>
    <rPh sb="2" eb="3">
      <t>ヒン</t>
    </rPh>
    <phoneticPr fontId="2"/>
  </si>
  <si>
    <r>
      <rPr>
        <sz val="10"/>
        <rFont val="ＭＳ 明朝"/>
        <family val="1"/>
        <charset val="128"/>
      </rPr>
      <t>希釈
倍率</t>
    </r>
    <rPh sb="0" eb="2">
      <t>キシャク</t>
    </rPh>
    <rPh sb="3" eb="5">
      <t>バイリツ</t>
    </rPh>
    <phoneticPr fontId="2"/>
  </si>
  <si>
    <r>
      <rPr>
        <sz val="10"/>
        <rFont val="ＭＳ Ｐ明朝"/>
        <family val="1"/>
        <charset val="128"/>
      </rPr>
      <t>濃度</t>
    </r>
    <rPh sb="0" eb="2">
      <t>ノウド</t>
    </rPh>
    <phoneticPr fontId="2"/>
  </si>
  <si>
    <r>
      <rPr>
        <sz val="10"/>
        <rFont val="ＭＳ Ｐ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</si>
  <si>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Ｐ明朝"/>
        <family val="1"/>
        <charset val="128"/>
      </rPr>
      <t>倍数</t>
    </r>
    <rPh sb="0" eb="2">
      <t>バイスウ</t>
    </rPh>
    <phoneticPr fontId="2"/>
  </si>
  <si>
    <r>
      <rPr>
        <sz val="10"/>
        <rFont val="ＭＳ Ｐ明朝"/>
        <family val="1"/>
        <charset val="128"/>
      </rPr>
      <t>換算係数</t>
    </r>
    <rPh sb="0" eb="2">
      <t>カンザン</t>
    </rPh>
    <rPh sb="2" eb="4">
      <t>ケイスウ</t>
    </rPh>
    <phoneticPr fontId="2"/>
  </si>
  <si>
    <r>
      <rPr>
        <sz val="10"/>
        <rFont val="ＭＳ Ｐ明朝"/>
        <family val="1"/>
        <charset val="128"/>
      </rPr>
      <t>標準品秤取量</t>
    </r>
    <rPh sb="0" eb="2">
      <t>ヒョウジュン</t>
    </rPh>
    <rPh sb="2" eb="3">
      <t>ヒン</t>
    </rPh>
    <rPh sb="3" eb="5">
      <t>ヒョウシュ</t>
    </rPh>
    <rPh sb="5" eb="6">
      <t>リョウ</t>
    </rPh>
    <phoneticPr fontId="2"/>
  </si>
  <si>
    <r>
      <rPr>
        <sz val="10"/>
        <rFont val="ＭＳ Ｐ明朝"/>
        <family val="1"/>
        <charset val="128"/>
      </rPr>
      <t>溶液濃度</t>
    </r>
    <rPh sb="0" eb="2">
      <t>ヨウエキ</t>
    </rPh>
    <rPh sb="2" eb="4">
      <t>ノウド</t>
    </rPh>
    <phoneticPr fontId="2"/>
  </si>
  <si>
    <r>
      <rPr>
        <sz val="10"/>
        <rFont val="ＭＳ Ｐ明朝"/>
        <family val="1"/>
        <charset val="128"/>
      </rPr>
      <t>試料溶液</t>
    </r>
    <rPh sb="0" eb="2">
      <t>シリョウ</t>
    </rPh>
    <rPh sb="2" eb="4">
      <t>ヨウエキ</t>
    </rPh>
    <phoneticPr fontId="2"/>
  </si>
  <si>
    <r>
      <rPr>
        <sz val="10"/>
        <rFont val="ＭＳ 明朝"/>
        <family val="1"/>
        <charset val="128"/>
      </rPr>
      <t>検体名</t>
    </r>
    <rPh sb="0" eb="2">
      <t>ケンタイ</t>
    </rPh>
    <rPh sb="2" eb="3">
      <t>メイ</t>
    </rPh>
    <phoneticPr fontId="2"/>
  </si>
  <si>
    <r>
      <rPr>
        <sz val="10"/>
        <color theme="1"/>
        <rFont val="ＭＳ Ｐ明朝"/>
        <family val="1"/>
        <charset val="128"/>
      </rPr>
      <t>理論測定値</t>
    </r>
    <phoneticPr fontId="2"/>
  </si>
  <si>
    <r>
      <t>Y</t>
    </r>
    <r>
      <rPr>
        <sz val="10"/>
        <rFont val="ＭＳ 明朝"/>
        <family val="1"/>
        <charset val="128"/>
      </rPr>
      <t>軸</t>
    </r>
    <rPh sb="1" eb="2">
      <t>ジク</t>
    </rPh>
    <phoneticPr fontId="2"/>
  </si>
  <si>
    <r>
      <rPr>
        <sz val="10"/>
        <color theme="1"/>
        <rFont val="ＭＳ Ｐ明朝"/>
        <family val="1"/>
        <charset val="128"/>
      </rPr>
      <t>ピーク面積比</t>
    </r>
    <phoneticPr fontId="2"/>
  </si>
  <si>
    <t>分析法バリデーション　結果解析シート</t>
    <rPh sb="0" eb="3">
      <t>ブンセキホウ</t>
    </rPh>
    <rPh sb="11" eb="13">
      <t>ケッカ</t>
    </rPh>
    <rPh sb="13" eb="15">
      <t>カイセキ</t>
    </rPh>
    <phoneticPr fontId="2"/>
  </si>
  <si>
    <t>試験名</t>
    <rPh sb="0" eb="2">
      <t>シケン</t>
    </rPh>
    <rPh sb="2" eb="3">
      <t>メイ</t>
    </rPh>
    <phoneticPr fontId="2"/>
  </si>
  <si>
    <t>全体</t>
    <rPh sb="0" eb="2">
      <t>ゼンタイ</t>
    </rPh>
    <phoneticPr fontId="2"/>
  </si>
  <si>
    <t>母平均</t>
    <phoneticPr fontId="2"/>
  </si>
  <si>
    <r>
      <rPr>
        <sz val="10"/>
        <rFont val="ＭＳ Ｐ明朝"/>
        <family val="1"/>
        <charset val="128"/>
      </rPr>
      <t>区間推定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回収率</t>
    </r>
    <r>
      <rPr>
        <sz val="10"/>
        <rFont val="Century"/>
        <family val="1"/>
      </rPr>
      <t>)</t>
    </r>
    <rPh sb="0" eb="2">
      <t>クカン</t>
    </rPh>
    <phoneticPr fontId="2"/>
  </si>
  <si>
    <t>～</t>
    <phoneticPr fontId="2"/>
  </si>
  <si>
    <t>母標準偏差</t>
    <phoneticPr fontId="2"/>
  </si>
  <si>
    <t>信頼下限</t>
    <phoneticPr fontId="2"/>
  </si>
  <si>
    <t>信頼上限</t>
    <phoneticPr fontId="2"/>
  </si>
  <si>
    <r>
      <t>t</t>
    </r>
    <r>
      <rPr>
        <sz val="10"/>
        <rFont val="ＭＳ 明朝"/>
        <family val="1"/>
        <charset val="128"/>
      </rPr>
      <t>境界値</t>
    </r>
    <rPh sb="1" eb="3">
      <t>キョウカイ</t>
    </rPh>
    <rPh sb="3" eb="4">
      <t>アタイ</t>
    </rPh>
    <phoneticPr fontId="2"/>
  </si>
  <si>
    <t>信頼下限</t>
    <phoneticPr fontId="2"/>
  </si>
  <si>
    <t>残差</t>
    <rPh sb="0" eb="2">
      <t>ザンサ</t>
    </rPh>
    <phoneticPr fontId="2"/>
  </si>
  <si>
    <t>ピーク面積比</t>
    <rPh sb="3" eb="5">
      <t>メンセキ</t>
    </rPh>
    <rPh sb="5" eb="6">
      <t>ヒ</t>
    </rPh>
    <phoneticPr fontId="2"/>
  </si>
  <si>
    <t>残差平方和</t>
    <rPh sb="0" eb="2">
      <t>ザンサ</t>
    </rPh>
    <rPh sb="2" eb="4">
      <t>ヘイホウ</t>
    </rPh>
    <rPh sb="4" eb="5">
      <t>ワ</t>
    </rPh>
    <phoneticPr fontId="2"/>
  </si>
  <si>
    <r>
      <rPr>
        <sz val="10"/>
        <rFont val="ＭＳ Ｐ明朝"/>
        <family val="1"/>
        <charset val="128"/>
      </rPr>
      <t xml:space="preserve">集計範囲
</t>
    </r>
    <r>
      <rPr>
        <sz val="10"/>
        <rFont val="Century"/>
        <family val="1"/>
      </rPr>
      <t>(No.)</t>
    </r>
    <rPh sb="0" eb="2">
      <t>シュウケイ</t>
    </rPh>
    <rPh sb="2" eb="4">
      <t>ハンイ</t>
    </rPh>
    <phoneticPr fontId="2"/>
  </si>
  <si>
    <t>集計単位</t>
    <rPh sb="0" eb="2">
      <t>シュウケイ</t>
    </rPh>
    <rPh sb="2" eb="4">
      <t>タンイ</t>
    </rPh>
    <phoneticPr fontId="2"/>
  </si>
  <si>
    <r>
      <t>/</t>
    </r>
    <r>
      <rPr>
        <sz val="10"/>
        <rFont val="ＭＳ 明朝"/>
        <family val="1"/>
        <charset val="128"/>
      </rPr>
      <t>　　　</t>
    </r>
    <r>
      <rPr>
        <sz val="10"/>
        <rFont val="Century"/>
        <family val="1"/>
      </rPr>
      <t>/</t>
    </r>
    <phoneticPr fontId="2"/>
  </si>
  <si>
    <r>
      <t>/</t>
    </r>
    <r>
      <rPr>
        <sz val="10"/>
        <rFont val="ＭＳ 明朝"/>
        <family val="1"/>
        <charset val="128"/>
      </rPr>
      <t>　　　</t>
    </r>
    <r>
      <rPr>
        <sz val="10"/>
        <rFont val="Century"/>
        <family val="1"/>
      </rPr>
      <t>/</t>
    </r>
    <phoneticPr fontId="2"/>
  </si>
  <si>
    <t>添加溶液</t>
    <rPh sb="0" eb="2">
      <t>テンカ</t>
    </rPh>
    <rPh sb="2" eb="4">
      <t>ヨウエキ</t>
    </rPh>
    <phoneticPr fontId="2"/>
  </si>
  <si>
    <r>
      <t>(</t>
    </r>
    <r>
      <rPr>
        <sz val="10"/>
        <rFont val="ＭＳ Ｐ明朝"/>
        <family val="1"/>
        <charset val="128"/>
      </rPr>
      <t>管理番号を入力</t>
    </r>
    <r>
      <rPr>
        <sz val="10"/>
        <rFont val="Century"/>
        <family val="1"/>
      </rPr>
      <t>)</t>
    </r>
    <rPh sb="1" eb="3">
      <t>カンリ</t>
    </rPh>
    <rPh sb="3" eb="5">
      <t>バンゴウ</t>
    </rPh>
    <rPh sb="6" eb="8">
      <t>ニュウリョク</t>
    </rPh>
    <phoneticPr fontId="2"/>
  </si>
  <si>
    <t>150%試料溶液1</t>
  </si>
  <si>
    <t>150%試料溶液2</t>
  </si>
  <si>
    <t>150%試料溶液3</t>
  </si>
  <si>
    <t>120%試料溶液1</t>
  </si>
  <si>
    <t>120%試料溶液2</t>
  </si>
  <si>
    <t>120%試料溶液3</t>
  </si>
  <si>
    <t>100%試料溶液1</t>
  </si>
  <si>
    <t>100%試料溶液2</t>
  </si>
  <si>
    <t>100%試料溶液3</t>
  </si>
  <si>
    <t>80%試料溶液1</t>
  </si>
  <si>
    <t>80%試料溶液2</t>
  </si>
  <si>
    <t>80%試料溶液3</t>
  </si>
  <si>
    <t>50%試料溶液1</t>
  </si>
  <si>
    <t>50%試料溶液2</t>
  </si>
  <si>
    <t>50%試料溶液3</t>
  </si>
  <si>
    <t>10%試料溶液1</t>
  </si>
  <si>
    <t>10%試料溶液2</t>
  </si>
  <si>
    <t>10%試料溶液3</t>
  </si>
  <si>
    <r>
      <t>(</t>
    </r>
    <r>
      <rPr>
        <sz val="11"/>
        <rFont val="ＭＳ Ｐ明朝"/>
        <family val="1"/>
        <charset val="128"/>
      </rPr>
      <t>バリデートする試験法名を入力</t>
    </r>
    <r>
      <rPr>
        <sz val="11"/>
        <rFont val="Century"/>
        <family val="1"/>
      </rPr>
      <t>)</t>
    </r>
    <rPh sb="8" eb="10">
      <t>シケン</t>
    </rPh>
    <rPh sb="10" eb="11">
      <t>ホウ</t>
    </rPh>
    <rPh sb="11" eb="12">
      <t>メイ</t>
    </rPh>
    <rPh sb="13" eb="15">
      <t>ニュウリョク</t>
    </rPh>
    <phoneticPr fontId="2"/>
  </si>
  <si>
    <t>溶液の安定性</t>
    <phoneticPr fontId="2"/>
  </si>
  <si>
    <r>
      <rPr>
        <sz val="10"/>
        <rFont val="ＭＳ Ｐ明朝"/>
        <family val="1"/>
        <charset val="128"/>
      </rPr>
      <t>予備</t>
    </r>
    <r>
      <rPr>
        <sz val="10"/>
        <rFont val="Century"/>
        <family val="1"/>
      </rPr>
      <t>1</t>
    </r>
    <phoneticPr fontId="2"/>
  </si>
  <si>
    <r>
      <rPr>
        <sz val="10"/>
        <rFont val="ＭＳ Ｐ明朝"/>
        <family val="1"/>
        <charset val="128"/>
      </rPr>
      <t>予備</t>
    </r>
    <r>
      <rPr>
        <sz val="10"/>
        <rFont val="Century"/>
        <family val="1"/>
      </rPr>
      <t>2</t>
    </r>
    <r>
      <rPr>
        <sz val="10.5"/>
        <color theme="1"/>
        <rFont val="ＭＳ Ｐゴシック"/>
        <family val="2"/>
        <charset val="128"/>
      </rPr>
      <t/>
    </r>
  </si>
  <si>
    <r>
      <rPr>
        <sz val="10"/>
        <rFont val="ＭＳ Ｐ明朝"/>
        <family val="1"/>
        <charset val="128"/>
      </rPr>
      <t>予備</t>
    </r>
    <r>
      <rPr>
        <sz val="10"/>
        <rFont val="Century"/>
        <family val="1"/>
      </rPr>
      <t>3</t>
    </r>
    <r>
      <rPr>
        <sz val="10.5"/>
        <color theme="1"/>
        <rFont val="ＭＳ Ｐゴシック"/>
        <family val="2"/>
        <charset val="128"/>
      </rPr>
      <t/>
    </r>
  </si>
  <si>
    <t>(ICH-Q2の項目を入力)</t>
    <rPh sb="8" eb="10">
      <t>コウモク</t>
    </rPh>
    <rPh sb="11" eb="13">
      <t>ニュウリョク</t>
    </rPh>
    <phoneticPr fontId="2"/>
  </si>
  <si>
    <t>試験担当者</t>
    <rPh sb="0" eb="2">
      <t>シケン</t>
    </rPh>
    <rPh sb="2" eb="5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</si>
</sst>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0.000_ "/>
    <numFmt numFmtId="178" formatCode="0.0000_ "/>
    <numFmt numFmtId="179" formatCode="0_ "/>
    <numFmt numFmtId="180" formatCode="0.00_);[Red]\(0.00\)"/>
    <numFmt numFmtId="181" formatCode="0.0_);[Red]\(0.0\)"/>
    <numFmt numFmtId="182" formatCode="0.0000_);[Red]\(0.0000\)"/>
    <numFmt numFmtId="183" formatCode="0.0000"/>
    <numFmt numFmtId="184" formatCode="0.0"/>
  </numFmts>
  <fonts count="13" x14ac:knownFonts="1">
    <font>
      <sz val="11"/>
      <name val="ＭＳ Ｐゴシック"/>
      <family val="3"/>
      <charset val="128"/>
    </font>
    <font>
      <sz val="10.5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Century"/>
      <family val="1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Century"/>
      <family val="1"/>
    </font>
    <font>
      <sz val="11"/>
      <name val="ＭＳ ゴシック"/>
      <family val="3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93">
    <xf numFmtId="0" fontId="0" fillId="0" borderId="0" xfId="0"/>
    <xf numFmtId="0" fontId="5" fillId="2" borderId="0" xfId="0" applyFont="1" applyFill="1" applyAlignment="1" applyProtection="1">
      <alignment vertical="center"/>
    </xf>
    <xf numFmtId="0" fontId="5" fillId="2" borderId="85" xfId="1" applyFont="1" applyFill="1" applyBorder="1" applyAlignment="1" applyProtection="1">
      <alignment horizontal="left"/>
    </xf>
    <xf numFmtId="0" fontId="5" fillId="2" borderId="85" xfId="0" applyFont="1" applyFill="1" applyBorder="1" applyAlignment="1" applyProtection="1">
      <alignment vertical="center"/>
    </xf>
    <xf numFmtId="0" fontId="5" fillId="2" borderId="85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2" fontId="5" fillId="2" borderId="0" xfId="0" applyNumberFormat="1" applyFont="1" applyFill="1" applyAlignment="1" applyProtection="1">
      <alignment vertical="center"/>
    </xf>
    <xf numFmtId="0" fontId="5" fillId="2" borderId="85" xfId="0" applyFont="1" applyFill="1" applyBorder="1" applyAlignment="1" applyProtection="1">
      <alignment vertical="center" wrapText="1"/>
    </xf>
    <xf numFmtId="0" fontId="5" fillId="2" borderId="80" xfId="0" applyFont="1" applyFill="1" applyBorder="1" applyAlignment="1" applyProtection="1">
      <alignment vertical="center" wrapText="1"/>
    </xf>
    <xf numFmtId="0" fontId="8" fillId="2" borderId="89" xfId="0" applyFont="1" applyFill="1" applyBorder="1" applyAlignment="1" applyProtection="1">
      <alignment vertical="center" wrapText="1"/>
    </xf>
    <xf numFmtId="0" fontId="8" fillId="2" borderId="115" xfId="0" applyFont="1" applyFill="1" applyBorder="1" applyAlignment="1" applyProtection="1">
      <alignment vertical="center" wrapText="1"/>
    </xf>
    <xf numFmtId="0" fontId="5" fillId="2" borderId="43" xfId="0" applyFont="1" applyFill="1" applyBorder="1" applyAlignment="1" applyProtection="1">
      <alignment vertical="center"/>
    </xf>
    <xf numFmtId="0" fontId="8" fillId="2" borderId="44" xfId="0" applyFont="1" applyFill="1" applyBorder="1" applyAlignment="1" applyProtection="1">
      <alignment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10" xfId="0" applyNumberFormat="1" applyFont="1" applyFill="1" applyBorder="1" applyAlignment="1" applyProtection="1">
      <alignment horizontal="right" vertical="center" shrinkToFit="1"/>
    </xf>
    <xf numFmtId="0" fontId="5" fillId="2" borderId="11" xfId="0" applyNumberFormat="1" applyFont="1" applyFill="1" applyBorder="1" applyAlignment="1" applyProtection="1">
      <alignment horizontal="center" vertical="center" shrinkToFit="1"/>
    </xf>
    <xf numFmtId="0" fontId="8" fillId="2" borderId="9" xfId="0" applyNumberFormat="1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58" xfId="0" applyNumberFormat="1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8" xfId="0" applyNumberFormat="1" applyFont="1" applyFill="1" applyBorder="1" applyAlignment="1" applyProtection="1">
      <alignment horizontal="right" vertical="center" shrinkToFit="1"/>
    </xf>
    <xf numFmtId="0" fontId="5" fillId="2" borderId="57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vertical="center"/>
      <protection locked="0"/>
    </xf>
    <xf numFmtId="0" fontId="5" fillId="3" borderId="7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7" xfId="0" applyNumberFormat="1" applyFont="1" applyFill="1" applyBorder="1" applyAlignment="1" applyProtection="1">
      <alignment horizontal="center" vertical="center" shrinkToFit="1"/>
    </xf>
    <xf numFmtId="0" fontId="5" fillId="2" borderId="73" xfId="0" applyNumberFormat="1" applyFont="1" applyFill="1" applyBorder="1" applyAlignment="1" applyProtection="1">
      <alignment horizontal="center" vertical="center" shrinkToFit="1"/>
    </xf>
    <xf numFmtId="0" fontId="5" fillId="2" borderId="22" xfId="0" applyNumberFormat="1" applyFont="1" applyFill="1" applyBorder="1" applyAlignment="1" applyProtection="1">
      <alignment horizontal="center" vertical="center" shrinkToFit="1"/>
    </xf>
    <xf numFmtId="0" fontId="5" fillId="2" borderId="75" xfId="0" applyNumberFormat="1" applyFont="1" applyFill="1" applyBorder="1" applyAlignment="1" applyProtection="1">
      <alignment horizontal="center" vertical="center" shrinkToFit="1"/>
    </xf>
    <xf numFmtId="0" fontId="5" fillId="2" borderId="79" xfId="0" applyNumberFormat="1" applyFont="1" applyFill="1" applyBorder="1" applyAlignment="1" applyProtection="1">
      <alignment horizontal="center" vertical="center" shrinkToFit="1"/>
    </xf>
    <xf numFmtId="0" fontId="5" fillId="2" borderId="76" xfId="0" applyNumberFormat="1" applyFont="1" applyFill="1" applyBorder="1" applyAlignment="1" applyProtection="1">
      <alignment horizontal="center" vertical="center" shrinkToFit="1"/>
    </xf>
    <xf numFmtId="0" fontId="5" fillId="2" borderId="38" xfId="0" applyNumberFormat="1" applyFont="1" applyFill="1" applyBorder="1" applyAlignment="1" applyProtection="1">
      <alignment horizontal="center" vertical="center" shrinkToFit="1"/>
    </xf>
    <xf numFmtId="0" fontId="5" fillId="2" borderId="78" xfId="0" applyNumberFormat="1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 shrinkToFit="1"/>
    </xf>
    <xf numFmtId="178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181" fontId="5" fillId="3" borderId="58" xfId="0" applyNumberFormat="1" applyFont="1" applyFill="1" applyBorder="1" applyAlignment="1" applyProtection="1">
      <alignment horizontal="center" vertical="center"/>
      <protection locked="0"/>
    </xf>
    <xf numFmtId="181" fontId="5" fillId="3" borderId="13" xfId="0" applyNumberFormat="1" applyFont="1" applyFill="1" applyBorder="1" applyAlignment="1" applyProtection="1">
      <alignment horizontal="center" vertical="center"/>
      <protection locked="0"/>
    </xf>
    <xf numFmtId="181" fontId="5" fillId="3" borderId="73" xfId="0" applyNumberFormat="1" applyFont="1" applyFill="1" applyBorder="1" applyAlignment="1" applyProtection="1">
      <alignment horizontal="center" vertical="center"/>
      <protection locked="0"/>
    </xf>
    <xf numFmtId="183" fontId="5" fillId="2" borderId="2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104" xfId="0" applyFont="1" applyFill="1" applyBorder="1" applyAlignment="1" applyProtection="1">
      <alignment horizontal="center" vertical="center"/>
    </xf>
    <xf numFmtId="0" fontId="5" fillId="2" borderId="105" xfId="0" applyFont="1" applyFill="1" applyBorder="1" applyAlignment="1" applyProtection="1">
      <alignment horizontal="center" vertical="center"/>
    </xf>
    <xf numFmtId="0" fontId="5" fillId="2" borderId="98" xfId="0" applyFont="1" applyFill="1" applyBorder="1" applyAlignment="1" applyProtection="1">
      <alignment horizontal="center" vertical="center"/>
    </xf>
    <xf numFmtId="0" fontId="5" fillId="2" borderId="9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88" xfId="0" applyFont="1" applyFill="1" applyBorder="1" applyAlignment="1" applyProtection="1">
      <alignment horizontal="center" vertical="center"/>
      <protection locked="0"/>
    </xf>
    <xf numFmtId="0" fontId="5" fillId="2" borderId="101" xfId="0" applyFont="1" applyFill="1" applyBorder="1" applyAlignment="1" applyProtection="1">
      <alignment horizontal="center" vertical="center"/>
    </xf>
    <xf numFmtId="0" fontId="5" fillId="2" borderId="102" xfId="0" applyFont="1" applyFill="1" applyBorder="1" applyAlignment="1" applyProtection="1">
      <alignment horizontal="center" vertical="center"/>
    </xf>
    <xf numFmtId="0" fontId="3" fillId="3" borderId="110" xfId="0" applyFont="1" applyFill="1" applyBorder="1" applyAlignment="1" applyProtection="1">
      <alignment horizontal="center" vertical="center"/>
      <protection locked="0"/>
    </xf>
    <xf numFmtId="0" fontId="6" fillId="3" borderId="99" xfId="0" applyFont="1" applyFill="1" applyBorder="1" applyAlignment="1" applyProtection="1">
      <alignment horizontal="center" vertical="center"/>
      <protection locked="0"/>
    </xf>
    <xf numFmtId="0" fontId="6" fillId="3" borderId="112" xfId="0" applyFont="1" applyFill="1" applyBorder="1" applyAlignment="1" applyProtection="1">
      <alignment horizontal="center" vertical="center"/>
      <protection locked="0"/>
    </xf>
    <xf numFmtId="0" fontId="6" fillId="3" borderId="111" xfId="0" applyFont="1" applyFill="1" applyBorder="1" applyAlignment="1" applyProtection="1">
      <alignment horizontal="center" vertical="center"/>
      <protection locked="0"/>
    </xf>
    <xf numFmtId="0" fontId="6" fillId="3" borderId="102" xfId="0" applyFont="1" applyFill="1" applyBorder="1" applyAlignment="1" applyProtection="1">
      <alignment horizontal="center" vertical="center"/>
      <protection locked="0"/>
    </xf>
    <xf numFmtId="0" fontId="6" fillId="3" borderId="113" xfId="0" applyFont="1" applyFill="1" applyBorder="1" applyAlignment="1" applyProtection="1">
      <alignment horizontal="center" vertical="center"/>
      <protection locked="0"/>
    </xf>
    <xf numFmtId="0" fontId="3" fillId="2" borderId="110" xfId="0" applyFont="1" applyFill="1" applyBorder="1" applyAlignment="1" applyProtection="1">
      <alignment horizontal="center" vertical="center" wrapText="1"/>
    </xf>
    <xf numFmtId="0" fontId="5" fillId="2" borderId="111" xfId="0" applyFont="1" applyFill="1" applyBorder="1" applyAlignment="1" applyProtection="1">
      <alignment horizontal="center" vertical="center"/>
    </xf>
    <xf numFmtId="0" fontId="5" fillId="3" borderId="99" xfId="0" applyFont="1" applyFill="1" applyBorder="1" applyAlignment="1" applyProtection="1">
      <alignment horizontal="center"/>
      <protection locked="0"/>
    </xf>
    <xf numFmtId="0" fontId="5" fillId="3" borderId="108" xfId="0" applyFont="1" applyFill="1" applyBorder="1" applyAlignment="1" applyProtection="1">
      <alignment horizontal="center"/>
      <protection locked="0"/>
    </xf>
    <xf numFmtId="0" fontId="5" fillId="3" borderId="102" xfId="0" applyFont="1" applyFill="1" applyBorder="1" applyAlignment="1" applyProtection="1">
      <alignment horizontal="center"/>
      <protection locked="0"/>
    </xf>
    <xf numFmtId="0" fontId="5" fillId="3" borderId="109" xfId="0" applyFont="1" applyFill="1" applyBorder="1" applyAlignment="1" applyProtection="1">
      <alignment horizontal="center"/>
      <protection locked="0"/>
    </xf>
    <xf numFmtId="0" fontId="5" fillId="2" borderId="107" xfId="0" applyFont="1" applyFill="1" applyBorder="1" applyAlignment="1" applyProtection="1">
      <alignment horizontal="center" vertical="center"/>
    </xf>
    <xf numFmtId="0" fontId="5" fillId="2" borderId="106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/>
      <protection locked="0"/>
    </xf>
    <xf numFmtId="0" fontId="5" fillId="3" borderId="103" xfId="0" applyFont="1" applyFill="1" applyBorder="1" applyAlignment="1" applyProtection="1">
      <alignment horizontal="center"/>
      <protection locked="0"/>
    </xf>
    <xf numFmtId="182" fontId="5" fillId="2" borderId="73" xfId="0" applyNumberFormat="1" applyFont="1" applyFill="1" applyBorder="1" applyAlignment="1" applyProtection="1">
      <alignment horizontal="center" vertical="center"/>
    </xf>
    <xf numFmtId="182" fontId="5" fillId="2" borderId="58" xfId="0" applyNumberFormat="1" applyFont="1" applyFill="1" applyBorder="1" applyAlignment="1" applyProtection="1">
      <alignment horizontal="center" vertical="center"/>
    </xf>
    <xf numFmtId="182" fontId="5" fillId="2" borderId="59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2" xfId="0" applyFont="1" applyFill="1" applyBorder="1" applyAlignment="1" applyProtection="1">
      <alignment horizontal="center" vertical="center" wrapText="1"/>
    </xf>
    <xf numFmtId="0" fontId="5" fillId="2" borderId="6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88" xfId="0" applyFont="1" applyFill="1" applyBorder="1" applyAlignment="1" applyProtection="1">
      <alignment horizontal="center" vertical="center" wrapText="1"/>
    </xf>
    <xf numFmtId="0" fontId="5" fillId="2" borderId="77" xfId="0" applyFont="1" applyFill="1" applyBorder="1" applyAlignment="1" applyProtection="1">
      <alignment horizontal="center" vertical="center" wrapText="1"/>
    </xf>
    <xf numFmtId="0" fontId="5" fillId="2" borderId="95" xfId="0" applyFont="1" applyFill="1" applyBorder="1" applyAlignment="1" applyProtection="1">
      <alignment horizontal="center" vertical="center" wrapText="1" shrinkToFit="1"/>
    </xf>
    <xf numFmtId="0" fontId="5" fillId="2" borderId="95" xfId="0" applyFont="1" applyFill="1" applyBorder="1" applyAlignment="1" applyProtection="1">
      <alignment horizontal="center" vertical="center" shrinkToFit="1"/>
    </xf>
    <xf numFmtId="0" fontId="5" fillId="2" borderId="96" xfId="0" applyFont="1" applyFill="1" applyBorder="1" applyAlignment="1" applyProtection="1">
      <alignment horizontal="center" vertical="center" shrinkToFit="1"/>
    </xf>
    <xf numFmtId="0" fontId="5" fillId="2" borderId="69" xfId="0" applyFont="1" applyFill="1" applyBorder="1" applyAlignment="1" applyProtection="1">
      <alignment horizontal="center" vertical="center" shrinkToFit="1"/>
    </xf>
    <xf numFmtId="0" fontId="5" fillId="2" borderId="36" xfId="0" applyFont="1" applyFill="1" applyBorder="1" applyAlignment="1" applyProtection="1">
      <alignment horizontal="center" vertical="center" shrinkToFit="1"/>
    </xf>
    <xf numFmtId="0" fontId="5" fillId="2" borderId="94" xfId="0" applyFont="1" applyFill="1" applyBorder="1" applyAlignment="1" applyProtection="1">
      <alignment horizontal="center" vertical="center" wrapText="1" shrinkToFit="1"/>
    </xf>
    <xf numFmtId="0" fontId="5" fillId="2" borderId="72" xfId="0" applyFont="1" applyFill="1" applyBorder="1" applyAlignment="1" applyProtection="1">
      <alignment horizontal="center" vertical="center" shrinkToFit="1"/>
    </xf>
    <xf numFmtId="0" fontId="5" fillId="2" borderId="27" xfId="0" applyNumberFormat="1" applyFont="1" applyFill="1" applyBorder="1" applyAlignment="1" applyProtection="1">
      <alignment horizontal="center" vertical="center" shrinkToFit="1"/>
    </xf>
    <xf numFmtId="178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87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86" xfId="0" applyFont="1" applyFill="1" applyBorder="1" applyAlignment="1" applyProtection="1">
      <alignment horizontal="center" vertical="center" wrapText="1" shrinkToFit="1"/>
    </xf>
    <xf numFmtId="0" fontId="5" fillId="2" borderId="72" xfId="0" applyFont="1" applyFill="1" applyBorder="1" applyAlignment="1" applyProtection="1">
      <alignment horizontal="center" vertical="center" wrapText="1" shrinkToFit="1"/>
    </xf>
    <xf numFmtId="0" fontId="5" fillId="2" borderId="69" xfId="0" applyFont="1" applyFill="1" applyBorder="1" applyAlignment="1" applyProtection="1">
      <alignment horizontal="center" vertical="center" wrapText="1" shrinkToFit="1"/>
    </xf>
    <xf numFmtId="0" fontId="5" fillId="2" borderId="36" xfId="0" applyFont="1" applyFill="1" applyBorder="1" applyAlignment="1" applyProtection="1">
      <alignment horizontal="center" vertical="center" wrapText="1" shrinkToFit="1"/>
    </xf>
    <xf numFmtId="181" fontId="5" fillId="3" borderId="63" xfId="0" applyNumberFormat="1" applyFont="1" applyFill="1" applyBorder="1" applyAlignment="1" applyProtection="1">
      <alignment horizontal="center" vertical="center"/>
      <protection locked="0"/>
    </xf>
    <xf numFmtId="181" fontId="5" fillId="3" borderId="16" xfId="0" applyNumberFormat="1" applyFont="1" applyFill="1" applyBorder="1" applyAlignment="1" applyProtection="1">
      <alignment horizontal="center" vertical="center"/>
      <protection locked="0"/>
    </xf>
    <xf numFmtId="181" fontId="5" fillId="3" borderId="78" xfId="0" applyNumberFormat="1" applyFont="1" applyFill="1" applyBorder="1" applyAlignment="1" applyProtection="1">
      <alignment horizontal="center" vertical="center"/>
      <protection locked="0"/>
    </xf>
    <xf numFmtId="0" fontId="5" fillId="2" borderId="91" xfId="0" applyFont="1" applyFill="1" applyBorder="1" applyAlignment="1" applyProtection="1">
      <alignment horizontal="center" vertical="center" wrapText="1" shrinkToFit="1"/>
    </xf>
    <xf numFmtId="0" fontId="5" fillId="2" borderId="50" xfId="0" applyFont="1" applyFill="1" applyBorder="1" applyAlignment="1" applyProtection="1">
      <alignment horizontal="center" vertical="center" wrapText="1" shrinkToFit="1"/>
    </xf>
    <xf numFmtId="182" fontId="5" fillId="2" borderId="78" xfId="0" applyNumberFormat="1" applyFont="1" applyFill="1" applyBorder="1" applyAlignment="1" applyProtection="1">
      <alignment horizontal="center" vertical="center"/>
    </xf>
    <xf numFmtId="182" fontId="5" fillId="2" borderId="63" xfId="0" applyNumberFormat="1" applyFont="1" applyFill="1" applyBorder="1" applyAlignment="1" applyProtection="1">
      <alignment horizontal="center" vertical="center"/>
    </xf>
    <xf numFmtId="182" fontId="5" fillId="2" borderId="92" xfId="0" applyNumberFormat="1" applyFont="1" applyFill="1" applyBorder="1" applyAlignment="1" applyProtection="1">
      <alignment horizontal="center" vertical="center"/>
    </xf>
    <xf numFmtId="0" fontId="5" fillId="2" borderId="39" xfId="0" applyNumberFormat="1" applyFont="1" applyFill="1" applyBorder="1" applyAlignment="1" applyProtection="1">
      <alignment horizontal="center" vertical="center" shrinkToFit="1"/>
    </xf>
    <xf numFmtId="0" fontId="5" fillId="2" borderId="34" xfId="0" applyNumberFormat="1" applyFont="1" applyFill="1" applyBorder="1" applyAlignment="1" applyProtection="1">
      <alignment horizontal="center" vertical="center" shrinkToFit="1"/>
    </xf>
    <xf numFmtId="178" fontId="5" fillId="3" borderId="34" xfId="0" applyNumberFormat="1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181" fontId="5" fillId="3" borderId="44" xfId="0" applyNumberFormat="1" applyFont="1" applyFill="1" applyBorder="1" applyAlignment="1" applyProtection="1">
      <alignment horizontal="center" vertical="center"/>
      <protection locked="0"/>
    </xf>
    <xf numFmtId="181" fontId="5" fillId="3" borderId="43" xfId="0" applyNumberFormat="1" applyFont="1" applyFill="1" applyBorder="1" applyAlignment="1" applyProtection="1">
      <alignment horizontal="center" vertical="center"/>
      <protection locked="0"/>
    </xf>
    <xf numFmtId="181" fontId="5" fillId="3" borderId="35" xfId="0" applyNumberFormat="1" applyFont="1" applyFill="1" applyBorder="1" applyAlignment="1" applyProtection="1">
      <alignment horizontal="center" vertical="center"/>
      <protection locked="0"/>
    </xf>
    <xf numFmtId="183" fontId="5" fillId="2" borderId="34" xfId="0" applyNumberFormat="1" applyFont="1" applyFill="1" applyBorder="1" applyAlignment="1" applyProtection="1">
      <alignment horizontal="center" vertical="center"/>
    </xf>
    <xf numFmtId="182" fontId="5" fillId="2" borderId="44" xfId="0" applyNumberFormat="1" applyFont="1" applyFill="1" applyBorder="1" applyAlignment="1" applyProtection="1">
      <alignment horizontal="center" vertical="center"/>
    </xf>
    <xf numFmtId="182" fontId="5" fillId="2" borderId="43" xfId="0" applyNumberFormat="1" applyFont="1" applyFill="1" applyBorder="1" applyAlignment="1" applyProtection="1">
      <alignment horizontal="center" vertical="center"/>
    </xf>
    <xf numFmtId="182" fontId="5" fillId="2" borderId="81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</xf>
    <xf numFmtId="0" fontId="5" fillId="2" borderId="68" xfId="0" applyFont="1" applyFill="1" applyBorder="1" applyAlignment="1" applyProtection="1">
      <alignment horizontal="center" vertical="center" wrapText="1" shrinkToFit="1"/>
    </xf>
    <xf numFmtId="178" fontId="5" fillId="2" borderId="27" xfId="0" applyNumberFormat="1" applyFont="1" applyFill="1" applyBorder="1" applyAlignment="1" applyProtection="1">
      <alignment horizontal="center" vertical="center"/>
    </xf>
    <xf numFmtId="178" fontId="5" fillId="2" borderId="32" xfId="0" applyNumberFormat="1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 wrapText="1" shrinkToFit="1"/>
    </xf>
    <xf numFmtId="0" fontId="5" fillId="2" borderId="77" xfId="0" applyFont="1" applyFill="1" applyBorder="1" applyAlignment="1" applyProtection="1">
      <alignment horizontal="center" vertical="center" wrapText="1" shrinkToFit="1"/>
    </xf>
    <xf numFmtId="179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3" fillId="2" borderId="71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</xf>
    <xf numFmtId="0" fontId="5" fillId="2" borderId="86" xfId="0" applyFont="1" applyFill="1" applyBorder="1" applyAlignment="1" applyProtection="1">
      <alignment horizontal="center" vertical="center" wrapText="1"/>
    </xf>
    <xf numFmtId="0" fontId="5" fillId="2" borderId="114" xfId="0" applyNumberFormat="1" applyFont="1" applyFill="1" applyBorder="1" applyAlignment="1" applyProtection="1">
      <alignment horizontal="center" vertical="center"/>
    </xf>
    <xf numFmtId="0" fontId="5" fillId="2" borderId="115" xfId="0" applyFont="1" applyFill="1" applyBorder="1" applyAlignment="1" applyProtection="1">
      <alignment horizontal="center" vertical="center"/>
    </xf>
    <xf numFmtId="0" fontId="5" fillId="2" borderId="114" xfId="0" applyFont="1" applyFill="1" applyBorder="1" applyAlignment="1" applyProtection="1">
      <alignment horizontal="center" vertical="center"/>
    </xf>
    <xf numFmtId="0" fontId="5" fillId="3" borderId="114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183" fontId="5" fillId="2" borderId="27" xfId="0" applyNumberFormat="1" applyFont="1" applyFill="1" applyBorder="1" applyAlignment="1" applyProtection="1">
      <alignment horizontal="center" vertical="center"/>
    </xf>
    <xf numFmtId="0" fontId="5" fillId="2" borderId="119" xfId="0" applyFont="1" applyFill="1" applyBorder="1" applyAlignment="1" applyProtection="1">
      <alignment horizontal="center" vertical="center"/>
    </xf>
    <xf numFmtId="0" fontId="5" fillId="2" borderId="116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2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42" xfId="0" applyFont="1" applyFill="1" applyBorder="1" applyAlignment="1" applyProtection="1">
      <alignment horizontal="center" vertical="center"/>
      <protection locked="0"/>
    </xf>
    <xf numFmtId="0" fontId="5" fillId="3" borderId="138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181" fontId="5" fillId="3" borderId="65" xfId="0" applyNumberFormat="1" applyFont="1" applyFill="1" applyBorder="1" applyAlignment="1" applyProtection="1">
      <alignment horizontal="center" vertical="center"/>
      <protection locked="0"/>
    </xf>
    <xf numFmtId="178" fontId="5" fillId="2" borderId="25" xfId="0" applyNumberFormat="1" applyFont="1" applyFill="1" applyBorder="1" applyAlignment="1" applyProtection="1">
      <alignment horizontal="center" vertical="center"/>
    </xf>
    <xf numFmtId="178" fontId="5" fillId="2" borderId="33" xfId="0" applyNumberFormat="1" applyFont="1" applyFill="1" applyBorder="1" applyAlignment="1" applyProtection="1">
      <alignment horizontal="center" vertical="center"/>
    </xf>
    <xf numFmtId="0" fontId="5" fillId="3" borderId="7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6" xfId="0" applyNumberFormat="1" applyFont="1" applyFill="1" applyBorder="1" applyAlignment="1" applyProtection="1">
      <alignment horizontal="center" vertical="center" wrapText="1"/>
      <protection locked="0"/>
    </xf>
    <xf numFmtId="179" fontId="5" fillId="3" borderId="27" xfId="0" applyNumberFormat="1" applyFont="1" applyFill="1" applyBorder="1" applyAlignment="1" applyProtection="1">
      <alignment horizontal="center" vertical="center"/>
      <protection locked="0"/>
    </xf>
    <xf numFmtId="183" fontId="5" fillId="2" borderId="23" xfId="0" applyNumberFormat="1" applyFont="1" applyFill="1" applyBorder="1" applyAlignment="1" applyProtection="1">
      <alignment horizontal="center" vertical="center"/>
    </xf>
    <xf numFmtId="183" fontId="5" fillId="2" borderId="75" xfId="0" applyNumberFormat="1" applyFont="1" applyFill="1" applyBorder="1" applyAlignment="1" applyProtection="1">
      <alignment horizontal="center" vertical="center"/>
    </xf>
    <xf numFmtId="184" fontId="5" fillId="3" borderId="27" xfId="0" applyNumberFormat="1" applyFont="1" applyFill="1" applyBorder="1" applyAlignment="1" applyProtection="1">
      <alignment horizontal="center" vertical="center"/>
      <protection locked="0"/>
    </xf>
    <xf numFmtId="183" fontId="5" fillId="2" borderId="78" xfId="0" applyNumberFormat="1" applyFont="1" applyFill="1" applyBorder="1" applyAlignment="1" applyProtection="1">
      <alignment horizontal="center" vertical="center"/>
    </xf>
    <xf numFmtId="0" fontId="5" fillId="3" borderId="7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179" fontId="5" fillId="3" borderId="34" xfId="0" applyNumberFormat="1" applyFont="1" applyFill="1" applyBorder="1" applyAlignment="1" applyProtection="1">
      <alignment horizontal="center" vertical="center"/>
      <protection locked="0"/>
    </xf>
    <xf numFmtId="184" fontId="5" fillId="3" borderId="25" xfId="0" applyNumberFormat="1" applyFont="1" applyFill="1" applyBorder="1" applyAlignment="1" applyProtection="1">
      <alignment horizontal="center" vertical="center"/>
      <protection locked="0"/>
    </xf>
    <xf numFmtId="183" fontId="5" fillId="2" borderId="73" xfId="0" applyNumberFormat="1" applyFont="1" applyFill="1" applyBorder="1" applyAlignment="1" applyProtection="1">
      <alignment horizontal="center" vertical="center"/>
    </xf>
    <xf numFmtId="178" fontId="5" fillId="2" borderId="23" xfId="0" applyNumberFormat="1" applyFont="1" applyFill="1" applyBorder="1" applyAlignment="1" applyProtection="1">
      <alignment horizontal="center" vertical="center"/>
    </xf>
    <xf numFmtId="181" fontId="5" fillId="3" borderId="27" xfId="0" applyNumberFormat="1" applyFont="1" applyFill="1" applyBorder="1" applyAlignment="1" applyProtection="1">
      <alignment horizontal="center" vertical="center"/>
      <protection locked="0"/>
    </xf>
    <xf numFmtId="182" fontId="5" fillId="2" borderId="27" xfId="0" applyNumberFormat="1" applyFont="1" applyFill="1" applyBorder="1" applyAlignment="1" applyProtection="1">
      <alignment horizontal="center" vertical="center"/>
    </xf>
    <xf numFmtId="181" fontId="5" fillId="3" borderId="23" xfId="0" applyNumberFormat="1" applyFont="1" applyFill="1" applyBorder="1" applyAlignment="1" applyProtection="1">
      <alignment horizontal="center" vertical="center"/>
      <protection locked="0"/>
    </xf>
    <xf numFmtId="179" fontId="5" fillId="3" borderId="65" xfId="0" applyNumberFormat="1" applyFont="1" applyFill="1" applyBorder="1" applyAlignment="1" applyProtection="1">
      <alignment horizontal="center" vertical="center"/>
      <protection locked="0"/>
    </xf>
    <xf numFmtId="184" fontId="5" fillId="3" borderId="65" xfId="0" applyNumberFormat="1" applyFont="1" applyFill="1" applyBorder="1" applyAlignment="1" applyProtection="1">
      <alignment horizontal="center" vertical="center"/>
      <protection locked="0"/>
    </xf>
    <xf numFmtId="0" fontId="5" fillId="3" borderId="78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7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75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76" xfId="0" applyNumberFormat="1" applyFont="1" applyFill="1" applyBorder="1" applyAlignment="1" applyProtection="1">
      <alignment horizontal="center" vertical="center"/>
      <protection locked="0"/>
    </xf>
    <xf numFmtId="0" fontId="5" fillId="3" borderId="64" xfId="0" applyNumberFormat="1" applyFont="1" applyFill="1" applyBorder="1" applyAlignment="1" applyProtection="1">
      <alignment horizontal="center" vertical="center"/>
      <protection locked="0"/>
    </xf>
    <xf numFmtId="179" fontId="5" fillId="3" borderId="23" xfId="0" applyNumberFormat="1" applyFont="1" applyFill="1" applyBorder="1" applyAlignment="1" applyProtection="1">
      <alignment horizontal="center" vertical="center"/>
      <protection locked="0"/>
    </xf>
    <xf numFmtId="184" fontId="5" fillId="3" borderId="23" xfId="0" applyNumberFormat="1" applyFont="1" applyFill="1" applyBorder="1" applyAlignment="1" applyProtection="1">
      <alignment horizontal="center" vertical="center"/>
      <protection locked="0"/>
    </xf>
    <xf numFmtId="183" fontId="5" fillId="2" borderId="65" xfId="0" applyNumberFormat="1" applyFont="1" applyFill="1" applyBorder="1" applyAlignment="1" applyProtection="1">
      <alignment horizontal="center" vertical="center"/>
    </xf>
    <xf numFmtId="183" fontId="5" fillId="2" borderId="76" xfId="0" applyNumberFormat="1" applyFont="1" applyFill="1" applyBorder="1" applyAlignment="1" applyProtection="1">
      <alignment horizontal="center" vertical="center"/>
    </xf>
    <xf numFmtId="181" fontId="5" fillId="3" borderId="25" xfId="0" applyNumberFormat="1" applyFont="1" applyFill="1" applyBorder="1" applyAlignment="1" applyProtection="1">
      <alignment horizontal="center" vertical="center"/>
      <protection locked="0"/>
    </xf>
    <xf numFmtId="183" fontId="5" fillId="2" borderId="58" xfId="0" applyNumberFormat="1" applyFont="1" applyFill="1" applyBorder="1" applyAlignment="1" applyProtection="1">
      <alignment horizontal="center" vertical="center"/>
    </xf>
    <xf numFmtId="0" fontId="5" fillId="3" borderId="63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60" xfId="0" applyNumberFormat="1" applyFont="1" applyFill="1" applyBorder="1" applyAlignment="1" applyProtection="1">
      <alignment horizontal="center" vertical="center"/>
      <protection locked="0"/>
    </xf>
    <xf numFmtId="0" fontId="5" fillId="3" borderId="78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84" fontId="5" fillId="3" borderId="78" xfId="0" applyNumberFormat="1" applyFont="1" applyFill="1" applyBorder="1" applyAlignment="1" applyProtection="1">
      <alignment horizontal="center" vertical="center"/>
      <protection locked="0"/>
    </xf>
    <xf numFmtId="184" fontId="5" fillId="3" borderId="16" xfId="0" applyNumberFormat="1" applyFont="1" applyFill="1" applyBorder="1" applyAlignment="1" applyProtection="1">
      <alignment horizontal="center" vertical="center"/>
      <protection locked="0"/>
    </xf>
    <xf numFmtId="183" fontId="5" fillId="2" borderId="63" xfId="0" applyNumberFormat="1" applyFont="1" applyFill="1" applyBorder="1" applyAlignment="1" applyProtection="1">
      <alignment horizontal="center" vertical="center"/>
    </xf>
    <xf numFmtId="0" fontId="5" fillId="3" borderId="58" xfId="0" applyNumberFormat="1" applyFont="1" applyFill="1" applyBorder="1" applyAlignment="1" applyProtection="1">
      <alignment horizontal="center" vertical="center"/>
      <protection locked="0"/>
    </xf>
    <xf numFmtId="181" fontId="5" fillId="2" borderId="75" xfId="0" applyNumberFormat="1" applyFont="1" applyFill="1" applyBorder="1" applyAlignment="1" applyProtection="1">
      <alignment horizontal="center" vertical="center"/>
    </xf>
    <xf numFmtId="181" fontId="5" fillId="2" borderId="11" xfId="0" applyNumberFormat="1" applyFont="1" applyFill="1" applyBorder="1" applyAlignment="1" applyProtection="1">
      <alignment horizontal="center" vertical="center"/>
    </xf>
    <xf numFmtId="181" fontId="5" fillId="2" borderId="67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182" fontId="5" fillId="2" borderId="23" xfId="0" applyNumberFormat="1" applyFont="1" applyFill="1" applyBorder="1" applyAlignment="1" applyProtection="1">
      <alignment horizontal="center" vertical="center"/>
    </xf>
    <xf numFmtId="182" fontId="5" fillId="2" borderId="65" xfId="0" applyNumberFormat="1" applyFont="1" applyFill="1" applyBorder="1" applyAlignment="1" applyProtection="1">
      <alignment horizontal="center" vertical="center"/>
    </xf>
    <xf numFmtId="181" fontId="5" fillId="2" borderId="76" xfId="0" applyNumberFormat="1" applyFont="1" applyFill="1" applyBorder="1" applyAlignment="1" applyProtection="1">
      <alignment horizontal="center" vertical="center"/>
    </xf>
    <xf numFmtId="181" fontId="5" fillId="2" borderId="60" xfId="0" applyNumberFormat="1" applyFont="1" applyFill="1" applyBorder="1" applyAlignment="1" applyProtection="1">
      <alignment horizontal="center" vertical="center"/>
    </xf>
    <xf numFmtId="181" fontId="5" fillId="2" borderId="61" xfId="0" applyNumberFormat="1" applyFont="1" applyFill="1" applyBorder="1" applyAlignment="1" applyProtection="1">
      <alignment horizontal="center" vertical="center"/>
    </xf>
    <xf numFmtId="181" fontId="5" fillId="2" borderId="78" xfId="0" applyNumberFormat="1" applyFont="1" applyFill="1" applyBorder="1" applyAlignment="1" applyProtection="1">
      <alignment horizontal="center" vertical="center"/>
    </xf>
    <xf numFmtId="181" fontId="5" fillId="2" borderId="63" xfId="0" applyNumberFormat="1" applyFont="1" applyFill="1" applyBorder="1" applyAlignment="1" applyProtection="1">
      <alignment horizontal="center" vertical="center"/>
    </xf>
    <xf numFmtId="181" fontId="5" fillId="2" borderId="92" xfId="0" applyNumberFormat="1" applyFont="1" applyFill="1" applyBorder="1" applyAlignment="1" applyProtection="1">
      <alignment horizontal="center" vertical="center"/>
    </xf>
    <xf numFmtId="182" fontId="5" fillId="2" borderId="25" xfId="0" applyNumberFormat="1" applyFont="1" applyFill="1" applyBorder="1" applyAlignment="1" applyProtection="1">
      <alignment horizontal="center" vertical="center"/>
    </xf>
    <xf numFmtId="181" fontId="5" fillId="2" borderId="73" xfId="0" applyNumberFormat="1" applyFont="1" applyFill="1" applyBorder="1" applyAlignment="1" applyProtection="1">
      <alignment horizontal="center" vertical="center"/>
    </xf>
    <xf numFmtId="181" fontId="5" fillId="2" borderId="58" xfId="0" applyNumberFormat="1" applyFont="1" applyFill="1" applyBorder="1" applyAlignment="1" applyProtection="1">
      <alignment horizontal="center" vertical="center"/>
    </xf>
    <xf numFmtId="181" fontId="5" fillId="2" borderId="59" xfId="0" applyNumberFormat="1" applyFont="1" applyFill="1" applyBorder="1" applyAlignment="1" applyProtection="1">
      <alignment horizontal="center" vertical="center"/>
    </xf>
    <xf numFmtId="178" fontId="5" fillId="2" borderId="65" xfId="0" applyNumberFormat="1" applyFont="1" applyFill="1" applyBorder="1" applyAlignment="1" applyProtection="1">
      <alignment horizontal="center" vertical="center"/>
    </xf>
    <xf numFmtId="0" fontId="5" fillId="2" borderId="19" xfId="1" applyFont="1" applyFill="1" applyBorder="1" applyAlignment="1" applyProtection="1">
      <alignment horizontal="left"/>
    </xf>
    <xf numFmtId="0" fontId="5" fillId="2" borderId="20" xfId="1" applyFont="1" applyFill="1" applyBorder="1" applyAlignment="1" applyProtection="1">
      <alignment horizontal="left"/>
    </xf>
    <xf numFmtId="0" fontId="5" fillId="2" borderId="74" xfId="1" applyFont="1" applyFill="1" applyBorder="1" applyAlignment="1" applyProtection="1">
      <alignment horizontal="left"/>
    </xf>
    <xf numFmtId="178" fontId="5" fillId="2" borderId="74" xfId="1" applyNumberFormat="1" applyFont="1" applyFill="1" applyBorder="1" applyAlignment="1" applyProtection="1">
      <alignment horizontal="center"/>
    </xf>
    <xf numFmtId="178" fontId="5" fillId="2" borderId="117" xfId="1" applyNumberFormat="1" applyFont="1" applyFill="1" applyBorder="1" applyAlignment="1" applyProtection="1">
      <alignment horizontal="center"/>
    </xf>
    <xf numFmtId="178" fontId="5" fillId="2" borderId="132" xfId="1" applyNumberFormat="1" applyFont="1" applyFill="1" applyBorder="1" applyAlignment="1" applyProtection="1">
      <alignment horizontal="center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184" fontId="5" fillId="3" borderId="44" xfId="0" applyNumberFormat="1" applyFont="1" applyFill="1" applyBorder="1" applyAlignment="1" applyProtection="1">
      <alignment horizontal="center" vertical="center"/>
      <protection locked="0"/>
    </xf>
    <xf numFmtId="184" fontId="5" fillId="3" borderId="35" xfId="0" applyNumberFormat="1" applyFont="1" applyFill="1" applyBorder="1" applyAlignment="1" applyProtection="1">
      <alignment horizontal="center" vertical="center"/>
      <protection locked="0"/>
    </xf>
    <xf numFmtId="183" fontId="5" fillId="2" borderId="44" xfId="0" applyNumberFormat="1" applyFont="1" applyFill="1" applyBorder="1" applyAlignment="1" applyProtection="1">
      <alignment horizontal="center" vertical="center"/>
    </xf>
    <xf numFmtId="183" fontId="5" fillId="2" borderId="43" xfId="0" applyNumberFormat="1" applyFont="1" applyFill="1" applyBorder="1" applyAlignment="1" applyProtection="1">
      <alignment horizontal="center" vertical="center"/>
    </xf>
    <xf numFmtId="178" fontId="11" fillId="2" borderId="91" xfId="0" applyNumberFormat="1" applyFont="1" applyFill="1" applyBorder="1" applyAlignment="1" applyProtection="1">
      <alignment horizontal="center"/>
    </xf>
    <xf numFmtId="178" fontId="11" fillId="2" borderId="50" xfId="0" applyNumberFormat="1" applyFont="1" applyFill="1" applyBorder="1" applyAlignment="1" applyProtection="1">
      <alignment horizontal="center"/>
    </xf>
    <xf numFmtId="178" fontId="11" fillId="2" borderId="133" xfId="0" applyNumberFormat="1" applyFont="1" applyFill="1" applyBorder="1" applyAlignment="1" applyProtection="1">
      <alignment horizontal="center"/>
    </xf>
    <xf numFmtId="178" fontId="11" fillId="2" borderId="74" xfId="0" applyNumberFormat="1" applyFont="1" applyFill="1" applyBorder="1" applyAlignment="1" applyProtection="1">
      <alignment horizontal="center"/>
    </xf>
    <xf numFmtId="178" fontId="11" fillId="2" borderId="117" xfId="0" applyNumberFormat="1" applyFont="1" applyFill="1" applyBorder="1" applyAlignment="1" applyProtection="1">
      <alignment horizontal="center"/>
    </xf>
    <xf numFmtId="178" fontId="11" fillId="2" borderId="132" xfId="0" applyNumberFormat="1" applyFont="1" applyFill="1" applyBorder="1" applyAlignment="1" applyProtection="1">
      <alignment horizontal="center"/>
    </xf>
    <xf numFmtId="0" fontId="5" fillId="3" borderId="7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84" fontId="5" fillId="3" borderId="73" xfId="0" applyNumberFormat="1" applyFont="1" applyFill="1" applyBorder="1" applyAlignment="1" applyProtection="1">
      <alignment horizontal="center" vertical="center"/>
      <protection locked="0"/>
    </xf>
    <xf numFmtId="184" fontId="5" fillId="3" borderId="13" xfId="0" applyNumberFormat="1" applyFont="1" applyFill="1" applyBorder="1" applyAlignment="1" applyProtection="1">
      <alignment horizontal="center" vertical="center"/>
      <protection locked="0"/>
    </xf>
    <xf numFmtId="181" fontId="5" fillId="2" borderId="44" xfId="0" applyNumberFormat="1" applyFont="1" applyFill="1" applyBorder="1" applyAlignment="1" applyProtection="1">
      <alignment horizontal="center" vertical="center"/>
    </xf>
    <xf numFmtId="181" fontId="5" fillId="2" borderId="43" xfId="0" applyNumberFormat="1" applyFont="1" applyFill="1" applyBorder="1" applyAlignment="1" applyProtection="1">
      <alignment horizontal="center" vertical="center"/>
    </xf>
    <xf numFmtId="181" fontId="5" fillId="2" borderId="81" xfId="0" applyNumberFormat="1" applyFont="1" applyFill="1" applyBorder="1" applyAlignment="1" applyProtection="1">
      <alignment horizontal="center" vertical="center"/>
    </xf>
    <xf numFmtId="179" fontId="5" fillId="2" borderId="143" xfId="0" applyNumberFormat="1" applyFont="1" applyFill="1" applyBorder="1" applyAlignment="1" applyProtection="1">
      <alignment horizontal="center" vertical="center"/>
    </xf>
    <xf numFmtId="179" fontId="5" fillId="2" borderId="144" xfId="0" applyNumberFormat="1" applyFont="1" applyFill="1" applyBorder="1" applyAlignment="1" applyProtection="1">
      <alignment horizontal="center" vertical="center"/>
    </xf>
    <xf numFmtId="179" fontId="5" fillId="2" borderId="99" xfId="0" applyNumberFormat="1" applyFont="1" applyFill="1" applyBorder="1" applyAlignment="1" applyProtection="1">
      <alignment horizontal="center" vertical="center"/>
    </xf>
    <xf numFmtId="179" fontId="5" fillId="2" borderId="100" xfId="0" applyNumberFormat="1" applyFont="1" applyFill="1" applyBorder="1" applyAlignment="1" applyProtection="1">
      <alignment horizontal="center" vertical="center"/>
    </xf>
    <xf numFmtId="181" fontId="5" fillId="3" borderId="34" xfId="0" applyNumberFormat="1" applyFont="1" applyFill="1" applyBorder="1" applyAlignment="1" applyProtection="1">
      <alignment horizontal="center" vertical="center"/>
      <protection locked="0"/>
    </xf>
    <xf numFmtId="182" fontId="5" fillId="2" borderId="34" xfId="0" applyNumberFormat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left"/>
    </xf>
    <xf numFmtId="0" fontId="5" fillId="2" borderId="6" xfId="1" applyFont="1" applyFill="1" applyBorder="1" applyAlignment="1" applyProtection="1">
      <alignment horizontal="left"/>
    </xf>
    <xf numFmtId="0" fontId="5" fillId="2" borderId="91" xfId="1" applyFont="1" applyFill="1" applyBorder="1" applyAlignment="1" applyProtection="1">
      <alignment horizontal="left"/>
    </xf>
    <xf numFmtId="0" fontId="5" fillId="2" borderId="65" xfId="0" applyFont="1" applyFill="1" applyBorder="1" applyAlignment="1" applyProtection="1">
      <alignment horizontal="left" vertical="center"/>
    </xf>
    <xf numFmtId="9" fontId="5" fillId="3" borderId="65" xfId="0" applyNumberFormat="1" applyFont="1" applyFill="1" applyBorder="1" applyAlignment="1" applyProtection="1">
      <alignment horizontal="center" vertical="center"/>
      <protection locked="0"/>
    </xf>
    <xf numFmtId="9" fontId="5" fillId="3" borderId="76" xfId="0" applyNumberFormat="1" applyFont="1" applyFill="1" applyBorder="1" applyAlignment="1" applyProtection="1">
      <alignment horizontal="center" vertical="center"/>
      <protection locked="0"/>
    </xf>
    <xf numFmtId="9" fontId="5" fillId="3" borderId="93" xfId="0" applyNumberFormat="1" applyFont="1" applyFill="1" applyBorder="1" applyAlignment="1" applyProtection="1">
      <alignment horizontal="center" vertical="center"/>
      <protection locked="0"/>
    </xf>
    <xf numFmtId="0" fontId="5" fillId="2" borderId="82" xfId="0" applyFont="1" applyFill="1" applyBorder="1" applyAlignment="1" applyProtection="1">
      <alignment horizontal="left" vertical="top" wrapText="1"/>
    </xf>
    <xf numFmtId="0" fontId="5" fillId="2" borderId="129" xfId="0" applyFont="1" applyFill="1" applyBorder="1" applyAlignment="1" applyProtection="1">
      <alignment horizontal="left" vertical="top" wrapText="1"/>
    </xf>
    <xf numFmtId="0" fontId="5" fillId="2" borderId="123" xfId="0" applyFont="1" applyFill="1" applyBorder="1" applyAlignment="1" applyProtection="1">
      <alignment horizontal="left" vertical="top" wrapText="1"/>
    </xf>
    <xf numFmtId="180" fontId="5" fillId="2" borderId="123" xfId="0" applyNumberFormat="1" applyFont="1" applyFill="1" applyBorder="1" applyAlignment="1" applyProtection="1">
      <alignment horizontal="center" vertical="center"/>
    </xf>
    <xf numFmtId="180" fontId="5" fillId="2" borderId="124" xfId="0" applyNumberFormat="1" applyFont="1" applyFill="1" applyBorder="1" applyAlignment="1" applyProtection="1">
      <alignment horizontal="center" vertical="center"/>
    </xf>
    <xf numFmtId="0" fontId="5" fillId="2" borderId="73" xfId="0" applyFont="1" applyFill="1" applyBorder="1" applyAlignment="1" applyProtection="1">
      <alignment horizontal="left" vertical="top" wrapText="1"/>
    </xf>
    <xf numFmtId="0" fontId="5" fillId="2" borderId="58" xfId="0" applyFont="1" applyFill="1" applyBorder="1" applyAlignment="1" applyProtection="1">
      <alignment horizontal="left" vertical="top" wrapText="1"/>
    </xf>
    <xf numFmtId="176" fontId="5" fillId="2" borderId="137" xfId="0" applyNumberFormat="1" applyFont="1" applyFill="1" applyBorder="1" applyAlignment="1" applyProtection="1">
      <alignment horizontal="center" vertical="center"/>
    </xf>
    <xf numFmtId="176" fontId="5" fillId="2" borderId="58" xfId="0" applyNumberFormat="1" applyFont="1" applyFill="1" applyBorder="1" applyAlignment="1" applyProtection="1">
      <alignment horizontal="center" vertical="center"/>
    </xf>
    <xf numFmtId="176" fontId="5" fillId="2" borderId="59" xfId="0" applyNumberFormat="1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left" vertical="center"/>
    </xf>
    <xf numFmtId="183" fontId="5" fillId="2" borderId="33" xfId="0" applyNumberFormat="1" applyFont="1" applyFill="1" applyBorder="1" applyAlignment="1" applyProtection="1">
      <alignment horizontal="center" vertical="center"/>
    </xf>
    <xf numFmtId="0" fontId="5" fillId="2" borderId="134" xfId="0" applyFont="1" applyFill="1" applyBorder="1" applyAlignment="1" applyProtection="1">
      <alignment horizontal="left" vertical="top" wrapText="1"/>
    </xf>
    <xf numFmtId="0" fontId="5" fillId="2" borderId="131" xfId="0" applyFont="1" applyFill="1" applyBorder="1" applyAlignment="1" applyProtection="1">
      <alignment horizontal="left" vertical="top" wrapText="1"/>
    </xf>
    <xf numFmtId="0" fontId="5" fillId="2" borderId="127" xfId="0" applyFont="1" applyFill="1" applyBorder="1" applyAlignment="1" applyProtection="1">
      <alignment horizontal="left" vertical="top" wrapText="1"/>
    </xf>
    <xf numFmtId="180" fontId="5" fillId="2" borderId="127" xfId="0" applyNumberFormat="1" applyFont="1" applyFill="1" applyBorder="1" applyAlignment="1" applyProtection="1">
      <alignment horizontal="center" vertical="center"/>
    </xf>
    <xf numFmtId="180" fontId="5" fillId="2" borderId="128" xfId="0" applyNumberFormat="1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left" vertical="top" wrapText="1"/>
    </xf>
    <xf numFmtId="0" fontId="5" fillId="2" borderId="60" xfId="0" applyFont="1" applyFill="1" applyBorder="1" applyAlignment="1" applyProtection="1">
      <alignment horizontal="left" vertical="top" wrapText="1"/>
    </xf>
    <xf numFmtId="176" fontId="5" fillId="2" borderId="136" xfId="0" applyNumberFormat="1" applyFont="1" applyFill="1" applyBorder="1" applyAlignment="1" applyProtection="1">
      <alignment horizontal="center" vertical="center"/>
    </xf>
    <xf numFmtId="176" fontId="5" fillId="2" borderId="60" xfId="0" applyNumberFormat="1" applyFont="1" applyFill="1" applyBorder="1" applyAlignment="1" applyProtection="1">
      <alignment horizontal="center" vertical="center"/>
    </xf>
    <xf numFmtId="176" fontId="5" fillId="2" borderId="61" xfId="0" applyNumberFormat="1" applyFont="1" applyFill="1" applyBorder="1" applyAlignment="1" applyProtection="1">
      <alignment horizontal="center" vertical="center"/>
    </xf>
    <xf numFmtId="0" fontId="5" fillId="2" borderId="89" xfId="1" applyFont="1" applyFill="1" applyBorder="1" applyAlignment="1" applyProtection="1">
      <alignment horizontal="left"/>
    </xf>
    <xf numFmtId="0" fontId="5" fillId="2" borderId="114" xfId="1" applyFont="1" applyFill="1" applyBorder="1" applyAlignment="1" applyProtection="1">
      <alignment horizontal="left"/>
    </xf>
    <xf numFmtId="0" fontId="5" fillId="2" borderId="47" xfId="1" applyFont="1" applyFill="1" applyBorder="1" applyAlignment="1" applyProtection="1">
      <alignment horizontal="left"/>
    </xf>
    <xf numFmtId="178" fontId="11" fillId="2" borderId="47" xfId="0" applyNumberFormat="1" applyFont="1" applyFill="1" applyBorder="1" applyAlignment="1" applyProtection="1">
      <alignment horizontal="center"/>
    </xf>
    <xf numFmtId="178" fontId="11" fillId="2" borderId="2" xfId="0" applyNumberFormat="1" applyFont="1" applyFill="1" applyBorder="1" applyAlignment="1" applyProtection="1">
      <alignment horizontal="center"/>
    </xf>
    <xf numFmtId="178" fontId="11" fillId="2" borderId="41" xfId="0" applyNumberFormat="1" applyFont="1" applyFill="1" applyBorder="1" applyAlignment="1" applyProtection="1">
      <alignment horizontal="center"/>
    </xf>
    <xf numFmtId="179" fontId="5" fillId="2" borderId="25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5" fillId="2" borderId="73" xfId="0" applyNumberFormat="1" applyFont="1" applyFill="1" applyBorder="1" applyAlignment="1" applyProtection="1">
      <alignment horizontal="center" vertical="center"/>
    </xf>
    <xf numFmtId="0" fontId="5" fillId="2" borderId="33" xfId="0" applyNumberFormat="1" applyFont="1" applyFill="1" applyBorder="1" applyAlignment="1" applyProtection="1">
      <alignment horizontal="center" vertical="center"/>
    </xf>
    <xf numFmtId="176" fontId="5" fillId="2" borderId="42" xfId="0" applyNumberFormat="1" applyFont="1" applyFill="1" applyBorder="1" applyAlignment="1" applyProtection="1">
      <alignment horizontal="center" vertical="center"/>
    </xf>
    <xf numFmtId="176" fontId="5" fillId="2" borderId="43" xfId="0" applyNumberFormat="1" applyFont="1" applyFill="1" applyBorder="1" applyAlignment="1" applyProtection="1">
      <alignment horizontal="center" vertical="center"/>
    </xf>
    <xf numFmtId="176" fontId="5" fillId="2" borderId="81" xfId="0" applyNumberFormat="1" applyFont="1" applyFill="1" applyBorder="1" applyAlignment="1" applyProtection="1">
      <alignment horizontal="center" vertical="center"/>
    </xf>
    <xf numFmtId="0" fontId="5" fillId="2" borderId="25" xfId="1" applyFont="1" applyFill="1" applyBorder="1" applyAlignment="1" applyProtection="1">
      <alignment horizontal="left"/>
    </xf>
    <xf numFmtId="178" fontId="11" fillId="2" borderId="25" xfId="0" applyNumberFormat="1" applyFont="1" applyFill="1" applyBorder="1" applyAlignment="1" applyProtection="1">
      <alignment horizontal="center"/>
    </xf>
    <xf numFmtId="178" fontId="11" fillId="2" borderId="73" xfId="0" applyNumberFormat="1" applyFont="1" applyFill="1" applyBorder="1" applyAlignment="1" applyProtection="1">
      <alignment horizontal="center"/>
    </xf>
    <xf numFmtId="178" fontId="11" fillId="2" borderId="33" xfId="0" applyNumberFormat="1" applyFont="1" applyFill="1" applyBorder="1" applyAlignment="1" applyProtection="1">
      <alignment horizontal="center"/>
    </xf>
    <xf numFmtId="180" fontId="5" fillId="2" borderId="125" xfId="0" applyNumberFormat="1" applyFont="1" applyFill="1" applyBorder="1" applyAlignment="1" applyProtection="1">
      <alignment horizontal="center" vertical="center"/>
    </xf>
    <xf numFmtId="180" fontId="5" fillId="2" borderId="126" xfId="0" applyNumberFormat="1" applyFont="1" applyFill="1" applyBorder="1" applyAlignment="1" applyProtection="1">
      <alignment horizontal="center" vertical="center"/>
    </xf>
    <xf numFmtId="0" fontId="8" fillId="2" borderId="73" xfId="0" applyFont="1" applyFill="1" applyBorder="1" applyAlignment="1" applyProtection="1">
      <alignment horizontal="left" vertical="top" wrapText="1"/>
    </xf>
    <xf numFmtId="0" fontId="8" fillId="2" borderId="23" xfId="1" applyFont="1" applyFill="1" applyBorder="1" applyAlignment="1" applyProtection="1">
      <alignment horizontal="left"/>
    </xf>
    <xf numFmtId="0" fontId="5" fillId="2" borderId="23" xfId="1" applyFont="1" applyFill="1" applyBorder="1" applyAlignment="1" applyProtection="1">
      <alignment horizontal="left"/>
    </xf>
    <xf numFmtId="178" fontId="11" fillId="2" borderId="23" xfId="0" applyNumberFormat="1" applyFont="1" applyFill="1" applyBorder="1" applyAlignment="1" applyProtection="1">
      <alignment horizontal="center"/>
    </xf>
    <xf numFmtId="178" fontId="11" fillId="2" borderId="75" xfId="0" applyNumberFormat="1" applyFont="1" applyFill="1" applyBorder="1" applyAlignment="1" applyProtection="1">
      <alignment horizontal="center"/>
    </xf>
    <xf numFmtId="178" fontId="11" fillId="2" borderId="54" xfId="0" applyNumberFormat="1" applyFont="1" applyFill="1" applyBorder="1" applyAlignment="1" applyProtection="1">
      <alignment horizontal="center"/>
    </xf>
    <xf numFmtId="0" fontId="8" fillId="2" borderId="25" xfId="1" applyFont="1" applyFill="1" applyBorder="1" applyAlignment="1" applyProtection="1">
      <alignment horizontal="left"/>
    </xf>
    <xf numFmtId="0" fontId="5" fillId="2" borderId="48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 shrinkToFit="1"/>
    </xf>
    <xf numFmtId="0" fontId="5" fillId="2" borderId="90" xfId="0" applyFont="1" applyFill="1" applyBorder="1" applyAlignment="1" applyProtection="1">
      <alignment horizontal="center" vertical="center" wrapText="1" shrinkToFit="1"/>
    </xf>
    <xf numFmtId="0" fontId="5" fillId="3" borderId="43" xfId="0" applyNumberFormat="1" applyFont="1" applyFill="1" applyBorder="1" applyAlignment="1" applyProtection="1">
      <alignment horizontal="center" vertical="center"/>
      <protection locked="0"/>
    </xf>
    <xf numFmtId="0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4" xfId="0" applyNumberFormat="1" applyFont="1" applyFill="1" applyBorder="1" applyAlignment="1" applyProtection="1">
      <alignment horizontal="center" vertical="center" shrinkToFit="1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83" xfId="0" applyNumberFormat="1" applyFont="1" applyFill="1" applyBorder="1" applyAlignment="1" applyProtection="1">
      <alignment horizontal="center" vertical="center"/>
    </xf>
    <xf numFmtId="0" fontId="8" fillId="2" borderId="62" xfId="0" applyFont="1" applyFill="1" applyBorder="1" applyAlignment="1" applyProtection="1">
      <alignment horizontal="left" vertical="center"/>
    </xf>
    <xf numFmtId="0" fontId="5" fillId="2" borderId="117" xfId="0" applyFont="1" applyFill="1" applyBorder="1" applyAlignment="1" applyProtection="1">
      <alignment horizontal="left" vertical="center"/>
    </xf>
    <xf numFmtId="0" fontId="5" fillId="2" borderId="110" xfId="0" applyFont="1" applyFill="1" applyBorder="1" applyAlignment="1" applyProtection="1">
      <alignment horizontal="left" vertical="center"/>
    </xf>
    <xf numFmtId="0" fontId="8" fillId="2" borderId="6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2" fontId="5" fillId="2" borderId="108" xfId="0" applyNumberFormat="1" applyFont="1" applyFill="1" applyBorder="1" applyAlignment="1" applyProtection="1">
      <alignment horizontal="center" vertical="center"/>
    </xf>
    <xf numFmtId="2" fontId="5" fillId="2" borderId="117" xfId="0" applyNumberFormat="1" applyFont="1" applyFill="1" applyBorder="1" applyAlignment="1" applyProtection="1">
      <alignment horizontal="center" vertical="center"/>
    </xf>
    <xf numFmtId="2" fontId="5" fillId="2" borderId="132" xfId="0" applyNumberFormat="1" applyFont="1" applyFill="1" applyBorder="1" applyAlignment="1" applyProtection="1">
      <alignment horizontal="center" vertical="center"/>
    </xf>
    <xf numFmtId="180" fontId="5" fillId="2" borderId="0" xfId="0" applyNumberFormat="1" applyFont="1" applyFill="1" applyBorder="1" applyAlignment="1" applyProtection="1">
      <alignment horizontal="center" vertical="center"/>
    </xf>
    <xf numFmtId="180" fontId="5" fillId="2" borderId="88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46" xfId="0" applyFont="1" applyFill="1" applyBorder="1" applyAlignment="1" applyProtection="1">
      <alignment horizontal="left" vertical="top" wrapText="1"/>
    </xf>
    <xf numFmtId="0" fontId="5" fillId="2" borderId="118" xfId="0" applyFont="1" applyFill="1" applyBorder="1" applyAlignment="1" applyProtection="1">
      <alignment horizontal="left" vertical="top" wrapText="1"/>
    </xf>
    <xf numFmtId="0" fontId="5" fillId="2" borderId="117" xfId="0" applyFont="1" applyFill="1" applyBorder="1" applyAlignment="1" applyProtection="1">
      <alignment horizontal="left" vertical="top" wrapText="1"/>
    </xf>
    <xf numFmtId="0" fontId="5" fillId="2" borderId="110" xfId="0" applyFont="1" applyFill="1" applyBorder="1" applyAlignment="1" applyProtection="1">
      <alignment horizontal="left" vertical="top" wrapText="1"/>
    </xf>
    <xf numFmtId="0" fontId="5" fillId="2" borderId="49" xfId="0" applyFont="1" applyFill="1" applyBorder="1" applyAlignment="1" applyProtection="1">
      <alignment horizontal="left" vertical="top" wrapText="1"/>
    </xf>
    <xf numFmtId="0" fontId="5" fillId="2" borderId="50" xfId="0" applyFont="1" applyFill="1" applyBorder="1" applyAlignment="1" applyProtection="1">
      <alignment horizontal="left" vertical="top" wrapText="1"/>
    </xf>
    <xf numFmtId="0" fontId="5" fillId="2" borderId="139" xfId="0" applyFont="1" applyFill="1" applyBorder="1" applyAlignment="1" applyProtection="1">
      <alignment horizontal="left" vertical="top" wrapText="1"/>
    </xf>
    <xf numFmtId="0" fontId="8" fillId="2" borderId="135" xfId="0" applyFont="1" applyFill="1" applyBorder="1" applyAlignment="1" applyProtection="1">
      <alignment horizontal="left" vertical="top" wrapText="1"/>
    </xf>
    <xf numFmtId="0" fontId="5" fillId="2" borderId="130" xfId="0" applyFont="1" applyFill="1" applyBorder="1" applyAlignment="1" applyProtection="1">
      <alignment horizontal="left" vertical="top" wrapText="1"/>
    </xf>
    <xf numFmtId="0" fontId="5" fillId="2" borderId="125" xfId="0" applyFont="1" applyFill="1" applyBorder="1" applyAlignment="1" applyProtection="1">
      <alignment horizontal="left" vertical="top" wrapText="1"/>
    </xf>
    <xf numFmtId="0" fontId="5" fillId="3" borderId="44" xfId="0" applyNumberFormat="1" applyFont="1" applyFill="1" applyBorder="1" applyAlignment="1" applyProtection="1">
      <alignment horizontal="center" vertical="center"/>
      <protection locked="0"/>
    </xf>
    <xf numFmtId="0" fontId="5" fillId="3" borderId="35" xfId="0" applyNumberFormat="1" applyFont="1" applyFill="1" applyBorder="1" applyAlignment="1" applyProtection="1">
      <alignment horizontal="center" vertical="center"/>
      <protection locked="0"/>
    </xf>
    <xf numFmtId="0" fontId="8" fillId="2" borderId="82" xfId="0" applyFont="1" applyFill="1" applyBorder="1" applyAlignment="1" applyProtection="1">
      <alignment horizontal="left" vertical="top" wrapText="1"/>
    </xf>
    <xf numFmtId="9" fontId="5" fillId="3" borderId="105" xfId="0" applyNumberFormat="1" applyFont="1" applyFill="1" applyBorder="1" applyAlignment="1" applyProtection="1">
      <alignment horizontal="center" vertical="center"/>
      <protection locked="0"/>
    </xf>
    <xf numFmtId="9" fontId="5" fillId="3" borderId="140" xfId="0" applyNumberFormat="1" applyFont="1" applyFill="1" applyBorder="1" applyAlignment="1" applyProtection="1">
      <alignment horizontal="center" vertical="center"/>
      <protection locked="0"/>
    </xf>
    <xf numFmtId="0" fontId="8" fillId="2" borderId="121" xfId="0" applyFont="1" applyFill="1" applyBorder="1" applyAlignment="1" applyProtection="1">
      <alignment horizontal="center" vertical="center"/>
    </xf>
    <xf numFmtId="0" fontId="8" fillId="2" borderId="122" xfId="0" applyFont="1" applyFill="1" applyBorder="1" applyAlignment="1" applyProtection="1">
      <alignment horizontal="center" vertical="center"/>
    </xf>
    <xf numFmtId="0" fontId="8" fillId="2" borderId="141" xfId="0" applyFont="1" applyFill="1" applyBorder="1" applyAlignment="1" applyProtection="1">
      <alignment horizontal="center" vertical="center"/>
    </xf>
    <xf numFmtId="0" fontId="3" fillId="2" borderId="31" xfId="1" applyFont="1" applyFill="1" applyBorder="1" applyAlignment="1" applyProtection="1">
      <alignment horizontal="left"/>
    </xf>
    <xf numFmtId="0" fontId="5" fillId="2" borderId="26" xfId="1" applyFont="1" applyFill="1" applyBorder="1" applyAlignment="1" applyProtection="1">
      <alignment horizontal="left"/>
    </xf>
    <xf numFmtId="0" fontId="5" fillId="2" borderId="12" xfId="1" applyFont="1" applyFill="1" applyBorder="1" applyAlignment="1" applyProtection="1">
      <alignment horizontal="left"/>
    </xf>
    <xf numFmtId="178" fontId="11" fillId="2" borderId="12" xfId="0" applyNumberFormat="1" applyFont="1" applyFill="1" applyBorder="1" applyAlignment="1" applyProtection="1">
      <alignment horizontal="center"/>
    </xf>
    <xf numFmtId="178" fontId="11" fillId="2" borderId="4" xfId="0" applyNumberFormat="1" applyFont="1" applyFill="1" applyBorder="1" applyAlignment="1" applyProtection="1">
      <alignment horizontal="center"/>
    </xf>
    <xf numFmtId="178" fontId="11" fillId="2" borderId="24" xfId="0" applyNumberFormat="1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176" fontId="5" fillId="2" borderId="84" xfId="0" applyNumberFormat="1" applyFont="1" applyFill="1" applyBorder="1" applyAlignment="1" applyProtection="1">
      <alignment horizontal="center" vertical="center"/>
    </xf>
    <xf numFmtId="177" fontId="5" fillId="2" borderId="84" xfId="0" applyNumberFormat="1" applyFont="1" applyFill="1" applyBorder="1" applyAlignment="1" applyProtection="1">
      <alignment horizontal="center" vertical="center"/>
    </xf>
    <xf numFmtId="176" fontId="5" fillId="2" borderId="97" xfId="0" applyNumberFormat="1" applyFont="1" applyFill="1" applyBorder="1" applyAlignment="1" applyProtection="1">
      <alignment horizontal="center" vertical="center"/>
    </xf>
    <xf numFmtId="176" fontId="5" fillId="2" borderId="25" xfId="0" applyNumberFormat="1" applyFont="1" applyFill="1" applyBorder="1" applyAlignment="1" applyProtection="1">
      <alignment horizontal="center" vertical="center"/>
    </xf>
    <xf numFmtId="177" fontId="5" fillId="2" borderId="25" xfId="0" applyNumberFormat="1" applyFont="1" applyFill="1" applyBorder="1" applyAlignment="1" applyProtection="1">
      <alignment horizontal="center" vertical="center"/>
    </xf>
    <xf numFmtId="176" fontId="5" fillId="2" borderId="33" xfId="0" applyNumberFormat="1" applyFont="1" applyFill="1" applyBorder="1" applyAlignment="1" applyProtection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/>
    </xf>
    <xf numFmtId="176" fontId="5" fillId="2" borderId="18" xfId="0" applyNumberFormat="1" applyFont="1" applyFill="1" applyBorder="1" applyAlignment="1" applyProtection="1">
      <alignment horizontal="center" vertical="center"/>
    </xf>
    <xf numFmtId="0" fontId="8" fillId="2" borderId="120" xfId="0" applyNumberFormat="1" applyFont="1" applyFill="1" applyBorder="1" applyAlignment="1" applyProtection="1">
      <alignment horizontal="center" vertical="center" shrinkToFit="1"/>
    </xf>
    <xf numFmtId="0" fontId="8" fillId="2" borderId="7" xfId="0" applyNumberFormat="1" applyFont="1" applyFill="1" applyBorder="1" applyAlignment="1" applyProtection="1">
      <alignment horizontal="center" vertical="center" shrinkToFit="1"/>
    </xf>
    <xf numFmtId="176" fontId="5" fillId="2" borderId="23" xfId="0" applyNumberFormat="1" applyFont="1" applyFill="1" applyBorder="1" applyAlignment="1" applyProtection="1">
      <alignment horizontal="center" vertical="center"/>
    </xf>
    <xf numFmtId="177" fontId="5" fillId="2" borderId="23" xfId="0" applyNumberFormat="1" applyFont="1" applyFill="1" applyBorder="1" applyAlignment="1" applyProtection="1">
      <alignment horizontal="center" vertical="center"/>
    </xf>
    <xf numFmtId="176" fontId="5" fillId="2" borderId="54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2000.1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V77"/>
  <sheetViews>
    <sheetView tabSelected="1" topLeftCell="A16" workbookViewId="0">
      <selection activeCell="D17" sqref="D17:L17 AB11:AD12"/>
    </sheetView>
  </sheetViews>
  <sheetFormatPr defaultColWidth="3" defaultRowHeight="12.75" customHeight="1" x14ac:dyDescent="0.15"/>
  <cols>
    <col min="1" max="1" width="0.25" style="1" customWidth="1"/>
    <col min="2" max="3" width="3" style="1"/>
    <col min="4" max="4" width="3.25" style="1" bestFit="1" customWidth="1"/>
    <col min="5" max="21" width="3" style="1"/>
    <col min="22" max="22" width="3.25" style="1" bestFit="1" customWidth="1"/>
    <col min="23" max="47" width="3" style="1"/>
    <col min="48" max="48" width="18.375" style="1" bestFit="1" customWidth="1"/>
    <col min="49" max="16384" width="3" style="1"/>
  </cols>
  <sheetData>
    <row r="1" spans="2:48" ht="12.75" customHeight="1" x14ac:dyDescent="0.15">
      <c r="B1" s="59" t="s">
        <v>83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</row>
    <row r="2" spans="2:48" ht="12.75" customHeight="1" x14ac:dyDescent="0.15">
      <c r="B2" s="60" t="s">
        <v>64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2:48" ht="12.75" customHeight="1" thickBot="1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2:48" ht="12.75" customHeight="1" x14ac:dyDescent="0.15">
      <c r="B4" s="63" t="s">
        <v>65</v>
      </c>
      <c r="C4" s="64"/>
      <c r="D4" s="64"/>
      <c r="E4" s="64"/>
      <c r="F4" s="64"/>
      <c r="G4" s="67" t="s">
        <v>102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8"/>
      <c r="AV4" s="6" t="s">
        <v>38</v>
      </c>
    </row>
    <row r="5" spans="2:48" ht="12.75" customHeight="1" x14ac:dyDescent="0.15">
      <c r="B5" s="65"/>
      <c r="C5" s="66"/>
      <c r="D5" s="66"/>
      <c r="E5" s="66"/>
      <c r="F5" s="66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70"/>
      <c r="AV5" s="5" t="s">
        <v>17</v>
      </c>
    </row>
    <row r="6" spans="2:48" ht="12.75" customHeight="1" x14ac:dyDescent="0.15">
      <c r="B6" s="65" t="s">
        <v>15</v>
      </c>
      <c r="C6" s="66"/>
      <c r="D6" s="66"/>
      <c r="E6" s="66"/>
      <c r="F6" s="66"/>
      <c r="G6" s="73" t="s">
        <v>107</v>
      </c>
      <c r="H6" s="74"/>
      <c r="I6" s="74"/>
      <c r="J6" s="74"/>
      <c r="K6" s="74"/>
      <c r="L6" s="74"/>
      <c r="M6" s="75"/>
      <c r="N6" s="79" t="s">
        <v>108</v>
      </c>
      <c r="O6" s="66"/>
      <c r="P6" s="66"/>
      <c r="Q6" s="66"/>
      <c r="R6" s="66"/>
      <c r="S6" s="81" t="s">
        <v>81</v>
      </c>
      <c r="T6" s="81"/>
      <c r="U6" s="81"/>
      <c r="V6" s="81"/>
      <c r="W6" s="81"/>
      <c r="X6" s="81"/>
      <c r="Y6" s="82"/>
      <c r="Z6" s="85" t="s">
        <v>16</v>
      </c>
      <c r="AA6" s="66"/>
      <c r="AB6" s="66"/>
      <c r="AC6" s="66"/>
      <c r="AD6" s="66"/>
      <c r="AE6" s="81" t="s">
        <v>80</v>
      </c>
      <c r="AF6" s="81"/>
      <c r="AG6" s="81"/>
      <c r="AH6" s="81"/>
      <c r="AI6" s="81"/>
      <c r="AJ6" s="81"/>
      <c r="AK6" s="87"/>
      <c r="AV6" s="5" t="s">
        <v>19</v>
      </c>
    </row>
    <row r="7" spans="2:48" ht="12.75" customHeight="1" thickBot="1" x14ac:dyDescent="0.2">
      <c r="B7" s="71"/>
      <c r="C7" s="72"/>
      <c r="D7" s="72"/>
      <c r="E7" s="72"/>
      <c r="F7" s="72"/>
      <c r="G7" s="76"/>
      <c r="H7" s="77"/>
      <c r="I7" s="77"/>
      <c r="J7" s="77"/>
      <c r="K7" s="77"/>
      <c r="L7" s="77"/>
      <c r="M7" s="78"/>
      <c r="N7" s="80"/>
      <c r="O7" s="72"/>
      <c r="P7" s="72"/>
      <c r="Q7" s="72"/>
      <c r="R7" s="72"/>
      <c r="S7" s="83"/>
      <c r="T7" s="83"/>
      <c r="U7" s="83"/>
      <c r="V7" s="83"/>
      <c r="W7" s="83"/>
      <c r="X7" s="83"/>
      <c r="Y7" s="84"/>
      <c r="Z7" s="86"/>
      <c r="AA7" s="72"/>
      <c r="AB7" s="72"/>
      <c r="AC7" s="72"/>
      <c r="AD7" s="72"/>
      <c r="AE7" s="83"/>
      <c r="AF7" s="83"/>
      <c r="AG7" s="83"/>
      <c r="AH7" s="83"/>
      <c r="AI7" s="83"/>
      <c r="AJ7" s="83"/>
      <c r="AK7" s="88"/>
      <c r="AV7" s="5" t="s">
        <v>21</v>
      </c>
    </row>
    <row r="8" spans="2:48" ht="12.75" customHeight="1" x14ac:dyDescent="0.2">
      <c r="B8" s="7"/>
      <c r="C8" s="7"/>
      <c r="D8" s="7"/>
      <c r="E8" s="7"/>
      <c r="F8" s="7"/>
      <c r="G8" s="27"/>
      <c r="H8" s="27"/>
      <c r="I8" s="27"/>
      <c r="J8" s="27"/>
      <c r="K8" s="27"/>
      <c r="L8" s="27"/>
      <c r="M8" s="27"/>
      <c r="N8" s="7"/>
      <c r="O8" s="7"/>
      <c r="P8" s="7"/>
      <c r="Q8" s="7"/>
      <c r="R8" s="7"/>
      <c r="S8" s="26"/>
      <c r="T8" s="26"/>
      <c r="U8" s="26"/>
      <c r="V8" s="26"/>
      <c r="W8" s="26"/>
      <c r="X8" s="26"/>
      <c r="Y8" s="26"/>
      <c r="Z8" s="7"/>
      <c r="AA8" s="7"/>
      <c r="AB8" s="7"/>
      <c r="AC8" s="7"/>
      <c r="AD8" s="7"/>
      <c r="AE8" s="26"/>
      <c r="AF8" s="26"/>
      <c r="AG8" s="26"/>
      <c r="AH8" s="26"/>
      <c r="AI8" s="26"/>
      <c r="AJ8" s="26"/>
      <c r="AK8" s="26"/>
      <c r="AV8" s="28" t="s">
        <v>103</v>
      </c>
    </row>
    <row r="9" spans="2:48" ht="12.75" customHeight="1" thickBot="1" x14ac:dyDescent="0.2">
      <c r="B9" s="8" t="s">
        <v>82</v>
      </c>
      <c r="Q9" s="1" t="s">
        <v>50</v>
      </c>
      <c r="AV9" s="5" t="s">
        <v>104</v>
      </c>
    </row>
    <row r="10" spans="2:48" ht="12.75" customHeight="1" thickBot="1" x14ac:dyDescent="0.2">
      <c r="B10" s="43" t="s">
        <v>31</v>
      </c>
      <c r="C10" s="49"/>
      <c r="D10" s="144" t="s">
        <v>51</v>
      </c>
      <c r="E10" s="145"/>
      <c r="F10" s="145"/>
      <c r="G10" s="146"/>
      <c r="H10" s="144" t="s">
        <v>47</v>
      </c>
      <c r="I10" s="145"/>
      <c r="J10" s="146"/>
      <c r="K10" s="114" t="s">
        <v>52</v>
      </c>
      <c r="L10" s="114"/>
      <c r="M10" s="144" t="s">
        <v>53</v>
      </c>
      <c r="N10" s="145"/>
      <c r="O10" s="149"/>
      <c r="Q10" s="165" t="s">
        <v>54</v>
      </c>
      <c r="R10" s="166"/>
      <c r="S10" s="166"/>
      <c r="T10" s="166"/>
      <c r="U10" s="167"/>
      <c r="V10" s="168" t="s">
        <v>50</v>
      </c>
      <c r="W10" s="166"/>
      <c r="X10" s="167"/>
      <c r="Y10" s="168" t="s">
        <v>55</v>
      </c>
      <c r="Z10" s="166"/>
      <c r="AA10" s="167"/>
      <c r="AB10" s="168" t="s">
        <v>56</v>
      </c>
      <c r="AC10" s="166"/>
      <c r="AD10" s="170"/>
      <c r="AV10" s="5" t="s">
        <v>105</v>
      </c>
    </row>
    <row r="11" spans="2:48" ht="12.75" customHeight="1" thickTop="1" thickBot="1" x14ac:dyDescent="0.2">
      <c r="B11" s="111"/>
      <c r="C11" s="51"/>
      <c r="D11" s="122" t="str">
        <f>"秤取量("&amp;V11&amp;")"</f>
        <v>秤取量(g)</v>
      </c>
      <c r="E11" s="123"/>
      <c r="F11" s="123"/>
      <c r="G11" s="124"/>
      <c r="H11" s="122"/>
      <c r="I11" s="123"/>
      <c r="J11" s="124"/>
      <c r="K11" s="116"/>
      <c r="L11" s="116"/>
      <c r="M11" s="122" t="str">
        <f>"("&amp;V12&amp;")"</f>
        <v>(mg/mL)</v>
      </c>
      <c r="N11" s="123"/>
      <c r="O11" s="150"/>
      <c r="Q11" s="162" t="s">
        <v>57</v>
      </c>
      <c r="R11" s="163"/>
      <c r="S11" s="163"/>
      <c r="T11" s="163"/>
      <c r="U11" s="163"/>
      <c r="V11" s="164" t="s">
        <v>44</v>
      </c>
      <c r="W11" s="164"/>
      <c r="X11" s="164"/>
      <c r="Y11" s="161">
        <f>10^((MATCH(V11,{"g","mg","μg","ng","pg"},0)-1)*-3)</f>
        <v>1</v>
      </c>
      <c r="Z11" s="161"/>
      <c r="AA11" s="161"/>
      <c r="AB11" s="161">
        <f>Y11/Y12</f>
        <v>1000</v>
      </c>
      <c r="AC11" s="161"/>
      <c r="AD11" s="171"/>
      <c r="AV11" s="5" t="s">
        <v>106</v>
      </c>
    </row>
    <row r="12" spans="2:48" ht="12.75" customHeight="1" thickTop="1" thickBot="1" x14ac:dyDescent="0.2">
      <c r="B12" s="41">
        <v>1</v>
      </c>
      <c r="C12" s="108"/>
      <c r="D12" s="109">
        <v>7.5600000000000001E-2</v>
      </c>
      <c r="E12" s="109"/>
      <c r="F12" s="109"/>
      <c r="G12" s="109"/>
      <c r="H12" s="187">
        <v>200</v>
      </c>
      <c r="I12" s="187"/>
      <c r="J12" s="187"/>
      <c r="K12" s="187">
        <v>1</v>
      </c>
      <c r="L12" s="187"/>
      <c r="M12" s="147">
        <f t="shared" ref="M12:M17" si="0">D12/H12/K12*$AB$11</f>
        <v>0.378</v>
      </c>
      <c r="N12" s="147"/>
      <c r="O12" s="148"/>
      <c r="Q12" s="174" t="s">
        <v>58</v>
      </c>
      <c r="R12" s="175"/>
      <c r="S12" s="175"/>
      <c r="T12" s="175"/>
      <c r="U12" s="175"/>
      <c r="V12" s="176" t="s">
        <v>46</v>
      </c>
      <c r="W12" s="176"/>
      <c r="X12" s="176"/>
      <c r="Y12" s="172">
        <f>10^((MATCH(V12,{"g/mL","mg/mL","μg/mL","ng/mL","pg/mL"},0)-1)*-3)</f>
        <v>1E-3</v>
      </c>
      <c r="Z12" s="172"/>
      <c r="AA12" s="172"/>
      <c r="AB12" s="172"/>
      <c r="AC12" s="172"/>
      <c r="AD12" s="173"/>
      <c r="AV12" s="28" t="s">
        <v>107</v>
      </c>
    </row>
    <row r="13" spans="2:48" ht="12.75" customHeight="1" x14ac:dyDescent="0.15">
      <c r="B13" s="35">
        <v>2</v>
      </c>
      <c r="C13" s="52"/>
      <c r="D13" s="53">
        <v>2.9899999999999999E-2</v>
      </c>
      <c r="E13" s="53"/>
      <c r="F13" s="53"/>
      <c r="G13" s="53"/>
      <c r="H13" s="151">
        <v>100</v>
      </c>
      <c r="I13" s="151"/>
      <c r="J13" s="151"/>
      <c r="K13" s="151">
        <v>1</v>
      </c>
      <c r="L13" s="151"/>
      <c r="M13" s="182">
        <f t="shared" si="0"/>
        <v>0.29899999999999999</v>
      </c>
      <c r="N13" s="182"/>
      <c r="O13" s="183"/>
    </row>
    <row r="14" spans="2:48" ht="12.75" customHeight="1" x14ac:dyDescent="0.15">
      <c r="B14" s="35">
        <v>3</v>
      </c>
      <c r="C14" s="52"/>
      <c r="D14" s="53"/>
      <c r="E14" s="53"/>
      <c r="F14" s="53"/>
      <c r="G14" s="53"/>
      <c r="H14" s="151"/>
      <c r="I14" s="151"/>
      <c r="J14" s="151"/>
      <c r="K14" s="151"/>
      <c r="L14" s="151"/>
      <c r="M14" s="182" t="e">
        <f t="shared" si="0"/>
        <v>#DIV/0!</v>
      </c>
      <c r="N14" s="182"/>
      <c r="O14" s="183"/>
    </row>
    <row r="15" spans="2:48" ht="12.75" customHeight="1" x14ac:dyDescent="0.15">
      <c r="B15" s="35">
        <v>4</v>
      </c>
      <c r="C15" s="52"/>
      <c r="D15" s="53"/>
      <c r="E15" s="53"/>
      <c r="F15" s="53"/>
      <c r="G15" s="53"/>
      <c r="H15" s="151"/>
      <c r="I15" s="151"/>
      <c r="J15" s="151"/>
      <c r="K15" s="151"/>
      <c r="L15" s="151"/>
      <c r="M15" s="182" t="e">
        <f t="shared" si="0"/>
        <v>#DIV/0!</v>
      </c>
      <c r="N15" s="182"/>
      <c r="O15" s="183"/>
    </row>
    <row r="16" spans="2:48" ht="12.75" customHeight="1" x14ac:dyDescent="0.15">
      <c r="B16" s="35">
        <v>5</v>
      </c>
      <c r="C16" s="52"/>
      <c r="D16" s="53"/>
      <c r="E16" s="53"/>
      <c r="F16" s="53"/>
      <c r="G16" s="53"/>
      <c r="H16" s="151"/>
      <c r="I16" s="151"/>
      <c r="J16" s="151"/>
      <c r="K16" s="151"/>
      <c r="L16" s="151"/>
      <c r="M16" s="182" t="e">
        <f t="shared" si="0"/>
        <v>#DIV/0!</v>
      </c>
      <c r="N16" s="182"/>
      <c r="O16" s="183"/>
    </row>
    <row r="17" spans="2:37" ht="12.75" customHeight="1" thickBot="1" x14ac:dyDescent="0.2">
      <c r="B17" s="133">
        <v>6</v>
      </c>
      <c r="C17" s="134"/>
      <c r="D17" s="135"/>
      <c r="E17" s="135"/>
      <c r="F17" s="135"/>
      <c r="G17" s="135"/>
      <c r="H17" s="195"/>
      <c r="I17" s="195"/>
      <c r="J17" s="195"/>
      <c r="K17" s="195"/>
      <c r="L17" s="195"/>
      <c r="M17" s="340" t="e">
        <f t="shared" si="0"/>
        <v>#DIV/0!</v>
      </c>
      <c r="N17" s="340"/>
      <c r="O17" s="341"/>
    </row>
    <row r="19" spans="2:37" ht="12.75" customHeight="1" thickBot="1" x14ac:dyDescent="0.2">
      <c r="B19" s="1" t="s">
        <v>18</v>
      </c>
    </row>
    <row r="20" spans="2:37" ht="12.75" customHeight="1" x14ac:dyDescent="0.15">
      <c r="B20" s="43" t="s">
        <v>32</v>
      </c>
      <c r="C20" s="49"/>
      <c r="D20" s="128" t="s">
        <v>35</v>
      </c>
      <c r="E20" s="129"/>
      <c r="F20" s="129"/>
      <c r="G20" s="129"/>
      <c r="H20" s="129"/>
      <c r="I20" s="129"/>
      <c r="J20" s="129"/>
      <c r="K20" s="129"/>
      <c r="L20" s="129"/>
      <c r="M20" s="114" t="s">
        <v>34</v>
      </c>
      <c r="N20" s="114"/>
      <c r="O20" s="114"/>
      <c r="P20" s="114"/>
      <c r="Q20" s="112" t="s">
        <v>0</v>
      </c>
      <c r="R20" s="112"/>
      <c r="S20" s="112"/>
      <c r="T20" s="112"/>
      <c r="U20" s="112"/>
      <c r="V20" s="112"/>
      <c r="W20" s="112"/>
      <c r="X20" s="113"/>
      <c r="Y20" s="44" t="str">
        <f>"対IS濃度"&amp;CHAR(10)&amp;"("&amp;V12&amp;")"</f>
        <v>対IS濃度
(mg/mL)</v>
      </c>
      <c r="Z20" s="44"/>
      <c r="AA20" s="44"/>
      <c r="AB20" s="92" t="s">
        <v>1</v>
      </c>
      <c r="AC20" s="93"/>
      <c r="AD20" s="93"/>
      <c r="AE20" s="92" t="s">
        <v>20</v>
      </c>
      <c r="AF20" s="93"/>
      <c r="AG20" s="93"/>
      <c r="AH20" s="98"/>
    </row>
    <row r="21" spans="2:37" ht="12.75" customHeight="1" x14ac:dyDescent="0.15">
      <c r="B21" s="45"/>
      <c r="C21" s="50"/>
      <c r="D21" s="332" t="str">
        <f>D10</f>
        <v>標準品</v>
      </c>
      <c r="E21" s="333"/>
      <c r="F21" s="333"/>
      <c r="G21" s="334"/>
      <c r="H21" s="119" t="s">
        <v>47</v>
      </c>
      <c r="I21" s="120"/>
      <c r="J21" s="121"/>
      <c r="K21" s="119" t="s">
        <v>36</v>
      </c>
      <c r="L21" s="120"/>
      <c r="M21" s="115" t="s">
        <v>37</v>
      </c>
      <c r="N21" s="115"/>
      <c r="O21" s="117" t="s">
        <v>33</v>
      </c>
      <c r="P21" s="117"/>
      <c r="Q21" s="101" t="s">
        <v>10</v>
      </c>
      <c r="R21" s="101"/>
      <c r="S21" s="102"/>
      <c r="T21" s="103"/>
      <c r="U21" s="106" t="s">
        <v>11</v>
      </c>
      <c r="V21" s="102"/>
      <c r="W21" s="102"/>
      <c r="X21" s="103"/>
      <c r="Y21" s="46"/>
      <c r="Z21" s="46"/>
      <c r="AA21" s="46"/>
      <c r="AB21" s="94"/>
      <c r="AC21" s="95"/>
      <c r="AD21" s="95"/>
      <c r="AE21" s="94"/>
      <c r="AF21" s="95"/>
      <c r="AG21" s="95"/>
      <c r="AH21" s="99"/>
    </row>
    <row r="22" spans="2:37" ht="12.75" customHeight="1" thickBot="1" x14ac:dyDescent="0.2">
      <c r="B22" s="111"/>
      <c r="C22" s="51"/>
      <c r="D22" s="122" t="str">
        <f>D11</f>
        <v>秤取量(g)</v>
      </c>
      <c r="E22" s="123"/>
      <c r="F22" s="123"/>
      <c r="G22" s="124"/>
      <c r="H22" s="122"/>
      <c r="I22" s="123"/>
      <c r="J22" s="124"/>
      <c r="K22" s="122"/>
      <c r="L22" s="123"/>
      <c r="M22" s="116"/>
      <c r="N22" s="116"/>
      <c r="O22" s="118"/>
      <c r="P22" s="118"/>
      <c r="Q22" s="104"/>
      <c r="R22" s="104"/>
      <c r="S22" s="104"/>
      <c r="T22" s="105"/>
      <c r="U22" s="107"/>
      <c r="V22" s="104"/>
      <c r="W22" s="104"/>
      <c r="X22" s="105"/>
      <c r="Y22" s="48"/>
      <c r="Z22" s="48"/>
      <c r="AA22" s="48"/>
      <c r="AB22" s="96"/>
      <c r="AC22" s="97"/>
      <c r="AD22" s="97"/>
      <c r="AE22" s="96"/>
      <c r="AF22" s="97"/>
      <c r="AG22" s="97"/>
      <c r="AH22" s="100"/>
    </row>
    <row r="23" spans="2:37" ht="12.75" customHeight="1" thickTop="1" x14ac:dyDescent="0.15">
      <c r="B23" s="41">
        <v>1</v>
      </c>
      <c r="C23" s="108"/>
      <c r="D23" s="109">
        <v>3.04E-2</v>
      </c>
      <c r="E23" s="109"/>
      <c r="F23" s="109"/>
      <c r="G23" s="109"/>
      <c r="H23" s="110">
        <v>100</v>
      </c>
      <c r="I23" s="110"/>
      <c r="J23" s="110"/>
      <c r="K23" s="110">
        <v>1</v>
      </c>
      <c r="L23" s="110"/>
      <c r="M23" s="110">
        <v>10</v>
      </c>
      <c r="N23" s="110"/>
      <c r="O23" s="110">
        <v>2</v>
      </c>
      <c r="P23" s="110"/>
      <c r="Q23" s="125">
        <v>98948.6</v>
      </c>
      <c r="R23" s="125"/>
      <c r="S23" s="125"/>
      <c r="T23" s="126"/>
      <c r="U23" s="127">
        <v>212625.7</v>
      </c>
      <c r="V23" s="125"/>
      <c r="W23" s="125"/>
      <c r="X23" s="126"/>
      <c r="Y23" s="169">
        <f t="shared" ref="Y23:Y28" si="1">(D23/H23/K23)*M23/O23*$AB$11</f>
        <v>1.52</v>
      </c>
      <c r="Z23" s="169"/>
      <c r="AA23" s="169"/>
      <c r="AB23" s="130">
        <f>U23/Q23</f>
        <v>2.148850008994569</v>
      </c>
      <c r="AC23" s="131"/>
      <c r="AD23" s="131"/>
      <c r="AE23" s="130">
        <f t="shared" ref="AE23:AE28" si="2">Y23/AB23</f>
        <v>0.70735509395148377</v>
      </c>
      <c r="AF23" s="131"/>
      <c r="AG23" s="131"/>
      <c r="AH23" s="132"/>
    </row>
    <row r="24" spans="2:37" ht="12.75" customHeight="1" x14ac:dyDescent="0.15">
      <c r="B24" s="35">
        <v>2</v>
      </c>
      <c r="C24" s="52"/>
      <c r="D24" s="53">
        <v>3.0099999999999998E-2</v>
      </c>
      <c r="E24" s="53"/>
      <c r="F24" s="53"/>
      <c r="G24" s="53"/>
      <c r="H24" s="54">
        <v>100</v>
      </c>
      <c r="I24" s="54"/>
      <c r="J24" s="54"/>
      <c r="K24" s="54">
        <v>1</v>
      </c>
      <c r="L24" s="54"/>
      <c r="M24" s="54">
        <v>10</v>
      </c>
      <c r="N24" s="54"/>
      <c r="O24" s="54">
        <v>2</v>
      </c>
      <c r="P24" s="54"/>
      <c r="Q24" s="55">
        <v>98862.6</v>
      </c>
      <c r="R24" s="55"/>
      <c r="S24" s="55"/>
      <c r="T24" s="56"/>
      <c r="U24" s="57">
        <v>212577</v>
      </c>
      <c r="V24" s="55"/>
      <c r="W24" s="55"/>
      <c r="X24" s="56"/>
      <c r="Y24" s="58">
        <f t="shared" si="1"/>
        <v>1.5050000000000001</v>
      </c>
      <c r="Z24" s="58"/>
      <c r="AA24" s="58"/>
      <c r="AB24" s="89">
        <f>U24/Q24</f>
        <v>2.150226678238282</v>
      </c>
      <c r="AC24" s="90"/>
      <c r="AD24" s="90"/>
      <c r="AE24" s="89">
        <f t="shared" si="2"/>
        <v>0.69992620556316076</v>
      </c>
      <c r="AF24" s="90"/>
      <c r="AG24" s="90"/>
      <c r="AH24" s="91"/>
    </row>
    <row r="25" spans="2:37" ht="12.75" customHeight="1" x14ac:dyDescent="0.15">
      <c r="B25" s="35">
        <v>3</v>
      </c>
      <c r="C25" s="52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5"/>
      <c r="R25" s="55"/>
      <c r="S25" s="55"/>
      <c r="T25" s="56"/>
      <c r="U25" s="57"/>
      <c r="V25" s="55"/>
      <c r="W25" s="55"/>
      <c r="X25" s="56"/>
      <c r="Y25" s="58" t="e">
        <f t="shared" si="1"/>
        <v>#DIV/0!</v>
      </c>
      <c r="Z25" s="58"/>
      <c r="AA25" s="58"/>
      <c r="AB25" s="89" t="e">
        <f>U25/Q25</f>
        <v>#DIV/0!</v>
      </c>
      <c r="AC25" s="90"/>
      <c r="AD25" s="90"/>
      <c r="AE25" s="89" t="e">
        <f t="shared" si="2"/>
        <v>#DIV/0!</v>
      </c>
      <c r="AF25" s="90"/>
      <c r="AG25" s="90"/>
      <c r="AH25" s="91"/>
    </row>
    <row r="26" spans="2:37" ht="12.75" customHeight="1" x14ac:dyDescent="0.15">
      <c r="B26" s="35">
        <v>4</v>
      </c>
      <c r="C26" s="52"/>
      <c r="D26" s="53"/>
      <c r="E26" s="53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5"/>
      <c r="R26" s="55"/>
      <c r="S26" s="55"/>
      <c r="T26" s="56"/>
      <c r="U26" s="57"/>
      <c r="V26" s="55"/>
      <c r="W26" s="55"/>
      <c r="X26" s="56"/>
      <c r="Y26" s="58" t="e">
        <f t="shared" si="1"/>
        <v>#DIV/0!</v>
      </c>
      <c r="Z26" s="58"/>
      <c r="AA26" s="58"/>
      <c r="AB26" s="89" t="e">
        <f>U26/Q26</f>
        <v>#DIV/0!</v>
      </c>
      <c r="AC26" s="90"/>
      <c r="AD26" s="90"/>
      <c r="AE26" s="89" t="e">
        <f t="shared" si="2"/>
        <v>#DIV/0!</v>
      </c>
      <c r="AF26" s="90"/>
      <c r="AG26" s="90"/>
      <c r="AH26" s="91"/>
    </row>
    <row r="27" spans="2:37" ht="12.75" customHeight="1" x14ac:dyDescent="0.15">
      <c r="B27" s="35">
        <v>5</v>
      </c>
      <c r="C27" s="52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5"/>
      <c r="R27" s="55"/>
      <c r="S27" s="55"/>
      <c r="T27" s="56"/>
      <c r="U27" s="57"/>
      <c r="V27" s="55"/>
      <c r="W27" s="55"/>
      <c r="X27" s="56"/>
      <c r="Y27" s="58" t="e">
        <f t="shared" si="1"/>
        <v>#DIV/0!</v>
      </c>
      <c r="Z27" s="58"/>
      <c r="AA27" s="58"/>
      <c r="AB27" s="89" t="e">
        <f t="shared" ref="AB27:AB28" si="3">U27/Q27</f>
        <v>#DIV/0!</v>
      </c>
      <c r="AC27" s="90"/>
      <c r="AD27" s="90"/>
      <c r="AE27" s="89" t="e">
        <f t="shared" si="2"/>
        <v>#DIV/0!</v>
      </c>
      <c r="AF27" s="90"/>
      <c r="AG27" s="90"/>
      <c r="AH27" s="91"/>
    </row>
    <row r="28" spans="2:37" ht="12.75" customHeight="1" thickBot="1" x14ac:dyDescent="0.2">
      <c r="B28" s="133">
        <v>6</v>
      </c>
      <c r="C28" s="134"/>
      <c r="D28" s="135"/>
      <c r="E28" s="135"/>
      <c r="F28" s="135"/>
      <c r="G28" s="135"/>
      <c r="H28" s="136"/>
      <c r="I28" s="136"/>
      <c r="J28" s="136"/>
      <c r="K28" s="136"/>
      <c r="L28" s="136"/>
      <c r="M28" s="136"/>
      <c r="N28" s="136"/>
      <c r="O28" s="136"/>
      <c r="P28" s="136"/>
      <c r="Q28" s="138"/>
      <c r="R28" s="138"/>
      <c r="S28" s="138"/>
      <c r="T28" s="139"/>
      <c r="U28" s="137"/>
      <c r="V28" s="138"/>
      <c r="W28" s="138"/>
      <c r="X28" s="139"/>
      <c r="Y28" s="140" t="e">
        <f t="shared" si="1"/>
        <v>#DIV/0!</v>
      </c>
      <c r="Z28" s="140"/>
      <c r="AA28" s="140"/>
      <c r="AB28" s="141" t="e">
        <f t="shared" si="3"/>
        <v>#DIV/0!</v>
      </c>
      <c r="AC28" s="142"/>
      <c r="AD28" s="142"/>
      <c r="AE28" s="141" t="e">
        <f t="shared" si="2"/>
        <v>#DIV/0!</v>
      </c>
      <c r="AF28" s="142"/>
      <c r="AG28" s="142"/>
      <c r="AH28" s="143"/>
    </row>
    <row r="30" spans="2:37" ht="12.75" customHeight="1" thickBot="1" x14ac:dyDescent="0.2">
      <c r="B30" s="1" t="s">
        <v>59</v>
      </c>
    </row>
    <row r="31" spans="2:37" ht="12.75" customHeight="1" x14ac:dyDescent="0.15">
      <c r="B31" s="43" t="s">
        <v>14</v>
      </c>
      <c r="C31" s="44"/>
      <c r="D31" s="49" t="s">
        <v>60</v>
      </c>
      <c r="E31" s="49"/>
      <c r="F31" s="49"/>
      <c r="G31" s="49"/>
      <c r="H31" s="49"/>
      <c r="I31" s="49" t="s">
        <v>0</v>
      </c>
      <c r="J31" s="49"/>
      <c r="K31" s="49"/>
      <c r="L31" s="49"/>
      <c r="M31" s="49"/>
      <c r="N31" s="49"/>
      <c r="O31" s="44" t="s">
        <v>30</v>
      </c>
      <c r="P31" s="44"/>
      <c r="Q31" s="44"/>
      <c r="R31" s="44"/>
      <c r="S31" s="114" t="s">
        <v>34</v>
      </c>
      <c r="T31" s="114"/>
      <c r="U31" s="114"/>
      <c r="V31" s="114"/>
      <c r="W31" s="156" t="s">
        <v>76</v>
      </c>
      <c r="X31" s="93"/>
      <c r="Y31" s="93"/>
      <c r="Z31" s="93"/>
      <c r="AA31" s="93"/>
      <c r="AB31" s="157"/>
      <c r="AC31" s="92" t="str">
        <f>Y20</f>
        <v>対IS濃度
(mg/mL)</v>
      </c>
      <c r="AD31" s="93"/>
      <c r="AE31" s="93"/>
      <c r="AF31" s="93"/>
      <c r="AG31" s="93"/>
      <c r="AH31" s="157"/>
      <c r="AI31" s="44" t="s">
        <v>2</v>
      </c>
      <c r="AJ31" s="44"/>
      <c r="AK31" s="230"/>
    </row>
    <row r="32" spans="2:37" ht="12.75" customHeight="1" x14ac:dyDescent="0.15">
      <c r="B32" s="45"/>
      <c r="C32" s="4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46"/>
      <c r="P32" s="46"/>
      <c r="Q32" s="46"/>
      <c r="R32" s="46"/>
      <c r="S32" s="115"/>
      <c r="T32" s="115"/>
      <c r="U32" s="115"/>
      <c r="V32" s="115"/>
      <c r="W32" s="94"/>
      <c r="X32" s="95"/>
      <c r="Y32" s="95"/>
      <c r="Z32" s="158"/>
      <c r="AA32" s="158"/>
      <c r="AB32" s="159"/>
      <c r="AC32" s="179"/>
      <c r="AD32" s="158"/>
      <c r="AE32" s="158"/>
      <c r="AF32" s="158"/>
      <c r="AG32" s="158"/>
      <c r="AH32" s="159"/>
      <c r="AI32" s="46"/>
      <c r="AJ32" s="46"/>
      <c r="AK32" s="231"/>
    </row>
    <row r="33" spans="2:48" ht="12.75" customHeight="1" x14ac:dyDescent="0.15">
      <c r="B33" s="45"/>
      <c r="C33" s="46"/>
      <c r="D33" s="50"/>
      <c r="E33" s="50"/>
      <c r="F33" s="50"/>
      <c r="G33" s="50"/>
      <c r="H33" s="50"/>
      <c r="I33" s="115" t="s">
        <v>10</v>
      </c>
      <c r="J33" s="117"/>
      <c r="K33" s="117"/>
      <c r="L33" s="115" t="s">
        <v>11</v>
      </c>
      <c r="M33" s="117"/>
      <c r="N33" s="117"/>
      <c r="O33" s="46" t="s">
        <v>39</v>
      </c>
      <c r="P33" s="46"/>
      <c r="Q33" s="46" t="s">
        <v>40</v>
      </c>
      <c r="R33" s="46"/>
      <c r="S33" s="115" t="s">
        <v>40</v>
      </c>
      <c r="T33" s="115"/>
      <c r="U33" s="117" t="s">
        <v>29</v>
      </c>
      <c r="V33" s="117"/>
      <c r="W33" s="94"/>
      <c r="X33" s="95"/>
      <c r="Y33" s="160"/>
      <c r="Z33" s="152" t="s">
        <v>75</v>
      </c>
      <c r="AA33" s="153"/>
      <c r="AB33" s="154"/>
      <c r="AC33" s="180" t="s">
        <v>41</v>
      </c>
      <c r="AD33" s="153"/>
      <c r="AE33" s="154"/>
      <c r="AF33" s="180" t="s">
        <v>42</v>
      </c>
      <c r="AG33" s="153"/>
      <c r="AH33" s="154"/>
      <c r="AI33" s="46"/>
      <c r="AJ33" s="46"/>
      <c r="AK33" s="231"/>
    </row>
    <row r="34" spans="2:48" ht="12.75" customHeight="1" thickBot="1" x14ac:dyDescent="0.2">
      <c r="B34" s="47"/>
      <c r="C34" s="48"/>
      <c r="D34" s="51"/>
      <c r="E34" s="51"/>
      <c r="F34" s="51"/>
      <c r="G34" s="51"/>
      <c r="H34" s="51"/>
      <c r="I34" s="118"/>
      <c r="J34" s="118"/>
      <c r="K34" s="118"/>
      <c r="L34" s="118"/>
      <c r="M34" s="118"/>
      <c r="N34" s="118"/>
      <c r="O34" s="48"/>
      <c r="P34" s="48"/>
      <c r="Q34" s="48"/>
      <c r="R34" s="48"/>
      <c r="S34" s="116"/>
      <c r="T34" s="116"/>
      <c r="U34" s="118"/>
      <c r="V34" s="118"/>
      <c r="W34" s="96"/>
      <c r="X34" s="97"/>
      <c r="Y34" s="155"/>
      <c r="Z34" s="96"/>
      <c r="AA34" s="97"/>
      <c r="AB34" s="155"/>
      <c r="AC34" s="96"/>
      <c r="AD34" s="97"/>
      <c r="AE34" s="155"/>
      <c r="AF34" s="96"/>
      <c r="AG34" s="97"/>
      <c r="AH34" s="155"/>
      <c r="AI34" s="48"/>
      <c r="AJ34" s="48"/>
      <c r="AK34" s="232"/>
    </row>
    <row r="35" spans="2:48" ht="12.75" customHeight="1" thickTop="1" x14ac:dyDescent="0.15">
      <c r="B35" s="41">
        <v>1</v>
      </c>
      <c r="C35" s="42"/>
      <c r="D35" s="184" t="s">
        <v>84</v>
      </c>
      <c r="E35" s="185"/>
      <c r="F35" s="185"/>
      <c r="G35" s="185"/>
      <c r="H35" s="186"/>
      <c r="I35" s="199">
        <v>99743.588195592412</v>
      </c>
      <c r="J35" s="199"/>
      <c r="K35" s="199"/>
      <c r="L35" s="190">
        <v>311087.21342621208</v>
      </c>
      <c r="M35" s="190"/>
      <c r="N35" s="190"/>
      <c r="O35" s="218">
        <v>1</v>
      </c>
      <c r="P35" s="218"/>
      <c r="Q35" s="204">
        <v>1</v>
      </c>
      <c r="R35" s="205"/>
      <c r="S35" s="187">
        <v>15</v>
      </c>
      <c r="T35" s="187"/>
      <c r="U35" s="190">
        <v>2.5</v>
      </c>
      <c r="V35" s="190"/>
      <c r="W35" s="200">
        <f>IFERROR(L35/I35,"")</f>
        <v>3.1188692832684635</v>
      </c>
      <c r="X35" s="200"/>
      <c r="Y35" s="200"/>
      <c r="Z35" s="147">
        <f t="shared" ref="Z35:Z61" si="4">IFERROR(W35-(AC35*$AH$67+$AH$68),"")</f>
        <v>-6.4728242001268921E-2</v>
      </c>
      <c r="AA35" s="147"/>
      <c r="AB35" s="147"/>
      <c r="AC35" s="169">
        <f t="shared" ref="AC35:AC61" si="5">IFERROR(INDEX($M$12:$O$17,Q35,1)*S35/U35,"")</f>
        <v>2.2679999999999998</v>
      </c>
      <c r="AD35" s="169"/>
      <c r="AE35" s="191"/>
      <c r="AF35" s="200">
        <f t="shared" ref="AF35:AF61" si="6">IFERROR(W35*(INDEX($AE$23:$AE$28,O35,1)),"")</f>
        <v>2.2061480748887607</v>
      </c>
      <c r="AG35" s="200"/>
      <c r="AH35" s="200"/>
      <c r="AI35" s="238">
        <f>IFERROR(AF35/AC35*100,"")</f>
        <v>97.272842808146436</v>
      </c>
      <c r="AJ35" s="239"/>
      <c r="AK35" s="240"/>
      <c r="AV35" s="9"/>
    </row>
    <row r="36" spans="2:48" ht="12.75" customHeight="1" x14ac:dyDescent="0.15">
      <c r="B36" s="35">
        <v>2</v>
      </c>
      <c r="C36" s="36"/>
      <c r="D36" s="192" t="s">
        <v>85</v>
      </c>
      <c r="E36" s="193"/>
      <c r="F36" s="193"/>
      <c r="G36" s="193"/>
      <c r="H36" s="194"/>
      <c r="I36" s="216">
        <v>99562.382694929867</v>
      </c>
      <c r="J36" s="216"/>
      <c r="K36" s="216"/>
      <c r="L36" s="216">
        <v>319285.98460599309</v>
      </c>
      <c r="M36" s="216"/>
      <c r="N36" s="216"/>
      <c r="O36" s="226">
        <v>1</v>
      </c>
      <c r="P36" s="226"/>
      <c r="Q36" s="206">
        <v>1</v>
      </c>
      <c r="R36" s="207"/>
      <c r="S36" s="151">
        <v>15</v>
      </c>
      <c r="T36" s="151"/>
      <c r="U36" s="196">
        <v>2.5</v>
      </c>
      <c r="V36" s="196"/>
      <c r="W36" s="241">
        <f t="shared" ref="W36:W61" si="7">IFERROR(L36/I36,"")</f>
        <v>3.2068937681445471</v>
      </c>
      <c r="X36" s="241"/>
      <c r="Y36" s="241"/>
      <c r="Z36" s="182">
        <f t="shared" si="4"/>
        <v>2.3296242874814688E-2</v>
      </c>
      <c r="AA36" s="182"/>
      <c r="AB36" s="182"/>
      <c r="AC36" s="58">
        <f t="shared" si="5"/>
        <v>2.2679999999999998</v>
      </c>
      <c r="AD36" s="58"/>
      <c r="AE36" s="197"/>
      <c r="AF36" s="241">
        <f t="shared" si="6"/>
        <v>2.2684126426583138</v>
      </c>
      <c r="AG36" s="241"/>
      <c r="AH36" s="241"/>
      <c r="AI36" s="242">
        <f t="shared" ref="AI36:AI61" si="8">IFERROR(AF36/AC36*100,"")</f>
        <v>100.01819412073696</v>
      </c>
      <c r="AJ36" s="243"/>
      <c r="AK36" s="244"/>
    </row>
    <row r="37" spans="2:48" ht="12.75" customHeight="1" x14ac:dyDescent="0.15">
      <c r="B37" s="37">
        <v>3</v>
      </c>
      <c r="C37" s="38"/>
      <c r="D37" s="32" t="s">
        <v>86</v>
      </c>
      <c r="E37" s="33"/>
      <c r="F37" s="33"/>
      <c r="G37" s="33"/>
      <c r="H37" s="34"/>
      <c r="I37" s="201">
        <v>99518.193888714173</v>
      </c>
      <c r="J37" s="201"/>
      <c r="K37" s="201"/>
      <c r="L37" s="201">
        <v>317558.57671107643</v>
      </c>
      <c r="M37" s="201"/>
      <c r="N37" s="201"/>
      <c r="O37" s="219">
        <v>1</v>
      </c>
      <c r="P37" s="219"/>
      <c r="Q37" s="208">
        <v>1</v>
      </c>
      <c r="R37" s="209"/>
      <c r="S37" s="212">
        <v>15</v>
      </c>
      <c r="T37" s="212"/>
      <c r="U37" s="213">
        <v>2.5</v>
      </c>
      <c r="V37" s="213"/>
      <c r="W37" s="233">
        <f t="shared" si="7"/>
        <v>3.1909600074352742</v>
      </c>
      <c r="X37" s="233"/>
      <c r="Y37" s="233"/>
      <c r="Z37" s="198">
        <f t="shared" si="4"/>
        <v>7.362482165541806E-3</v>
      </c>
      <c r="AA37" s="198"/>
      <c r="AB37" s="198"/>
      <c r="AC37" s="188">
        <f t="shared" si="5"/>
        <v>2.2679999999999998</v>
      </c>
      <c r="AD37" s="188"/>
      <c r="AE37" s="189"/>
      <c r="AF37" s="233">
        <f t="shared" si="6"/>
        <v>2.2571418158548058</v>
      </c>
      <c r="AG37" s="233"/>
      <c r="AH37" s="233"/>
      <c r="AI37" s="227">
        <f t="shared" si="8"/>
        <v>99.521244085308908</v>
      </c>
      <c r="AJ37" s="228"/>
      <c r="AK37" s="229"/>
    </row>
    <row r="38" spans="2:48" ht="12.75" customHeight="1" x14ac:dyDescent="0.15">
      <c r="B38" s="39">
        <v>4</v>
      </c>
      <c r="C38" s="40"/>
      <c r="D38" s="29" t="s">
        <v>87</v>
      </c>
      <c r="E38" s="30"/>
      <c r="F38" s="30"/>
      <c r="G38" s="30"/>
      <c r="H38" s="31"/>
      <c r="I38" s="181">
        <v>99766.986602801262</v>
      </c>
      <c r="J38" s="181"/>
      <c r="K38" s="181"/>
      <c r="L38" s="181">
        <v>257431.47487809218</v>
      </c>
      <c r="M38" s="181"/>
      <c r="N38" s="181"/>
      <c r="O38" s="220">
        <v>1</v>
      </c>
      <c r="P38" s="220"/>
      <c r="Q38" s="210">
        <v>1</v>
      </c>
      <c r="R38" s="211"/>
      <c r="S38" s="202">
        <v>12</v>
      </c>
      <c r="T38" s="202"/>
      <c r="U38" s="203">
        <v>2.5</v>
      </c>
      <c r="V38" s="203"/>
      <c r="W38" s="234">
        <f t="shared" si="7"/>
        <v>2.580327256981259</v>
      </c>
      <c r="X38" s="234"/>
      <c r="Y38" s="234"/>
      <c r="Z38" s="245">
        <f t="shared" si="4"/>
        <v>3.0399842065092386E-2</v>
      </c>
      <c r="AA38" s="245"/>
      <c r="AB38" s="245"/>
      <c r="AC38" s="214">
        <f t="shared" si="5"/>
        <v>1.8143999999999998</v>
      </c>
      <c r="AD38" s="214"/>
      <c r="AE38" s="215"/>
      <c r="AF38" s="234">
        <f t="shared" si="6"/>
        <v>1.8252076292875528</v>
      </c>
      <c r="AG38" s="234"/>
      <c r="AH38" s="234"/>
      <c r="AI38" s="235">
        <f t="shared" si="8"/>
        <v>100.5956585806632</v>
      </c>
      <c r="AJ38" s="236"/>
      <c r="AK38" s="237"/>
    </row>
    <row r="39" spans="2:48" ht="12.75" customHeight="1" x14ac:dyDescent="0.15">
      <c r="B39" s="35">
        <v>5</v>
      </c>
      <c r="C39" s="36"/>
      <c r="D39" s="192" t="s">
        <v>88</v>
      </c>
      <c r="E39" s="193"/>
      <c r="F39" s="193"/>
      <c r="G39" s="193"/>
      <c r="H39" s="194"/>
      <c r="I39" s="216">
        <v>99448.11023904162</v>
      </c>
      <c r="J39" s="216"/>
      <c r="K39" s="216"/>
      <c r="L39" s="216">
        <v>251189.14564023493</v>
      </c>
      <c r="M39" s="216"/>
      <c r="N39" s="216"/>
      <c r="O39" s="226">
        <v>1</v>
      </c>
      <c r="P39" s="226"/>
      <c r="Q39" s="206">
        <v>1</v>
      </c>
      <c r="R39" s="207"/>
      <c r="S39" s="151">
        <v>12</v>
      </c>
      <c r="T39" s="151"/>
      <c r="U39" s="196">
        <v>2.5</v>
      </c>
      <c r="V39" s="196"/>
      <c r="W39" s="241">
        <f t="shared" si="7"/>
        <v>2.5258312605081801</v>
      </c>
      <c r="X39" s="241"/>
      <c r="Y39" s="241"/>
      <c r="Z39" s="182">
        <f t="shared" si="4"/>
        <v>-2.4096154407986514E-2</v>
      </c>
      <c r="AA39" s="182"/>
      <c r="AB39" s="182"/>
      <c r="AC39" s="58">
        <f t="shared" si="5"/>
        <v>1.8143999999999998</v>
      </c>
      <c r="AD39" s="58"/>
      <c r="AE39" s="197"/>
      <c r="AF39" s="241">
        <f t="shared" si="6"/>
        <v>1.7866596085823585</v>
      </c>
      <c r="AG39" s="241"/>
      <c r="AH39" s="241"/>
      <c r="AI39" s="242">
        <f t="shared" si="8"/>
        <v>98.471098356611492</v>
      </c>
      <c r="AJ39" s="243"/>
      <c r="AK39" s="244"/>
    </row>
    <row r="40" spans="2:48" ht="12.75" customHeight="1" x14ac:dyDescent="0.15">
      <c r="B40" s="37">
        <v>6</v>
      </c>
      <c r="C40" s="38"/>
      <c r="D40" s="32" t="s">
        <v>89</v>
      </c>
      <c r="E40" s="33"/>
      <c r="F40" s="33"/>
      <c r="G40" s="33"/>
      <c r="H40" s="34"/>
      <c r="I40" s="201">
        <v>99657.022444434406</v>
      </c>
      <c r="J40" s="201"/>
      <c r="K40" s="201"/>
      <c r="L40" s="201">
        <v>259153.21677363274</v>
      </c>
      <c r="M40" s="201"/>
      <c r="N40" s="201"/>
      <c r="O40" s="219">
        <v>1</v>
      </c>
      <c r="P40" s="219"/>
      <c r="Q40" s="208">
        <v>1</v>
      </c>
      <c r="R40" s="209"/>
      <c r="S40" s="212">
        <v>12</v>
      </c>
      <c r="T40" s="212"/>
      <c r="U40" s="213">
        <v>2.5</v>
      </c>
      <c r="V40" s="213"/>
      <c r="W40" s="233">
        <f t="shared" si="7"/>
        <v>2.6004511314606891</v>
      </c>
      <c r="X40" s="233"/>
      <c r="Y40" s="233"/>
      <c r="Z40" s="198">
        <f t="shared" si="4"/>
        <v>5.0523716544522479E-2</v>
      </c>
      <c r="AA40" s="198"/>
      <c r="AB40" s="198"/>
      <c r="AC40" s="188">
        <f t="shared" si="5"/>
        <v>1.8143999999999998</v>
      </c>
      <c r="AD40" s="188"/>
      <c r="AE40" s="189"/>
      <c r="AF40" s="233">
        <f t="shared" si="6"/>
        <v>1.839442354410618</v>
      </c>
      <c r="AG40" s="233"/>
      <c r="AH40" s="233"/>
      <c r="AI40" s="227">
        <f t="shared" si="8"/>
        <v>101.38020030922719</v>
      </c>
      <c r="AJ40" s="228"/>
      <c r="AK40" s="229"/>
    </row>
    <row r="41" spans="2:48" ht="12.75" customHeight="1" x14ac:dyDescent="0.15">
      <c r="B41" s="39">
        <v>7</v>
      </c>
      <c r="C41" s="40"/>
      <c r="D41" s="29" t="s">
        <v>90</v>
      </c>
      <c r="E41" s="30"/>
      <c r="F41" s="30"/>
      <c r="G41" s="30"/>
      <c r="H41" s="31"/>
      <c r="I41" s="181">
        <v>99299.393756466321</v>
      </c>
      <c r="J41" s="181"/>
      <c r="K41" s="181"/>
      <c r="L41" s="181">
        <v>215952.72216526972</v>
      </c>
      <c r="M41" s="181"/>
      <c r="N41" s="181"/>
      <c r="O41" s="220">
        <v>1</v>
      </c>
      <c r="P41" s="220"/>
      <c r="Q41" s="210">
        <v>1</v>
      </c>
      <c r="R41" s="211"/>
      <c r="S41" s="202">
        <v>10</v>
      </c>
      <c r="T41" s="202"/>
      <c r="U41" s="203">
        <v>2.5</v>
      </c>
      <c r="V41" s="203"/>
      <c r="W41" s="234">
        <f t="shared" si="7"/>
        <v>2.1747637522833014</v>
      </c>
      <c r="X41" s="234"/>
      <c r="Y41" s="234"/>
      <c r="Z41" s="245">
        <f t="shared" si="4"/>
        <v>4.7283077602843893E-2</v>
      </c>
      <c r="AA41" s="245"/>
      <c r="AB41" s="245"/>
      <c r="AC41" s="214">
        <f t="shared" si="5"/>
        <v>1.512</v>
      </c>
      <c r="AD41" s="214"/>
      <c r="AE41" s="215"/>
      <c r="AF41" s="234">
        <f t="shared" si="6"/>
        <v>1.538330218318636</v>
      </c>
      <c r="AG41" s="234"/>
      <c r="AH41" s="234"/>
      <c r="AI41" s="235">
        <f t="shared" si="8"/>
        <v>101.74141655546534</v>
      </c>
      <c r="AJ41" s="236"/>
      <c r="AK41" s="237"/>
    </row>
    <row r="42" spans="2:48" ht="12.75" customHeight="1" x14ac:dyDescent="0.15">
      <c r="B42" s="35">
        <v>8</v>
      </c>
      <c r="C42" s="36"/>
      <c r="D42" s="192" t="s">
        <v>91</v>
      </c>
      <c r="E42" s="193"/>
      <c r="F42" s="193"/>
      <c r="G42" s="193"/>
      <c r="H42" s="194"/>
      <c r="I42" s="216">
        <v>99231.135417406113</v>
      </c>
      <c r="J42" s="216"/>
      <c r="K42" s="216"/>
      <c r="L42" s="216">
        <v>208813.7540467176</v>
      </c>
      <c r="M42" s="216"/>
      <c r="N42" s="216"/>
      <c r="O42" s="226">
        <v>1</v>
      </c>
      <c r="P42" s="226"/>
      <c r="Q42" s="206">
        <v>1</v>
      </c>
      <c r="R42" s="207"/>
      <c r="S42" s="151">
        <v>10</v>
      </c>
      <c r="T42" s="151"/>
      <c r="U42" s="196">
        <v>2.5</v>
      </c>
      <c r="V42" s="196"/>
      <c r="W42" s="241">
        <f t="shared" si="7"/>
        <v>2.1043168877224154</v>
      </c>
      <c r="X42" s="241"/>
      <c r="Y42" s="241"/>
      <c r="Z42" s="182">
        <f t="shared" si="4"/>
        <v>-2.316378695804211E-2</v>
      </c>
      <c r="AA42" s="182"/>
      <c r="AB42" s="182"/>
      <c r="AC42" s="58">
        <f t="shared" si="5"/>
        <v>1.512</v>
      </c>
      <c r="AD42" s="58"/>
      <c r="AE42" s="197"/>
      <c r="AF42" s="241">
        <f t="shared" si="6"/>
        <v>1.488499269818583</v>
      </c>
      <c r="AG42" s="241"/>
      <c r="AH42" s="241"/>
      <c r="AI42" s="242">
        <f t="shared" si="8"/>
        <v>98.445718903345437</v>
      </c>
      <c r="AJ42" s="243"/>
      <c r="AK42" s="244"/>
    </row>
    <row r="43" spans="2:48" ht="12.75" customHeight="1" x14ac:dyDescent="0.15">
      <c r="B43" s="37">
        <v>9</v>
      </c>
      <c r="C43" s="38"/>
      <c r="D43" s="32" t="s">
        <v>92</v>
      </c>
      <c r="E43" s="33"/>
      <c r="F43" s="33"/>
      <c r="G43" s="33"/>
      <c r="H43" s="34"/>
      <c r="I43" s="201">
        <v>99897.485800612907</v>
      </c>
      <c r="J43" s="201"/>
      <c r="K43" s="201"/>
      <c r="L43" s="201">
        <v>210774.20593302281</v>
      </c>
      <c r="M43" s="201"/>
      <c r="N43" s="201"/>
      <c r="O43" s="219">
        <v>1</v>
      </c>
      <c r="P43" s="219"/>
      <c r="Q43" s="208">
        <v>1</v>
      </c>
      <c r="R43" s="209"/>
      <c r="S43" s="212">
        <v>10</v>
      </c>
      <c r="T43" s="212"/>
      <c r="U43" s="213">
        <v>2.5</v>
      </c>
      <c r="V43" s="213"/>
      <c r="W43" s="233">
        <f t="shared" si="7"/>
        <v>2.1099050115606577</v>
      </c>
      <c r="X43" s="233"/>
      <c r="Y43" s="233"/>
      <c r="Z43" s="198">
        <f t="shared" si="4"/>
        <v>-1.7575663119799856E-2</v>
      </c>
      <c r="AA43" s="198"/>
      <c r="AB43" s="198"/>
      <c r="AC43" s="188">
        <f t="shared" si="5"/>
        <v>1.512</v>
      </c>
      <c r="AD43" s="188"/>
      <c r="AE43" s="189"/>
      <c r="AF43" s="233">
        <f t="shared" si="6"/>
        <v>1.4924520576811955</v>
      </c>
      <c r="AG43" s="233"/>
      <c r="AH43" s="233"/>
      <c r="AI43" s="227">
        <f t="shared" si="8"/>
        <v>98.707146672036743</v>
      </c>
      <c r="AJ43" s="228"/>
      <c r="AK43" s="229"/>
    </row>
    <row r="44" spans="2:48" ht="12.75" customHeight="1" x14ac:dyDescent="0.15">
      <c r="B44" s="39">
        <v>10</v>
      </c>
      <c r="C44" s="40"/>
      <c r="D44" s="29" t="s">
        <v>93</v>
      </c>
      <c r="E44" s="30"/>
      <c r="F44" s="30"/>
      <c r="G44" s="30"/>
      <c r="H44" s="31"/>
      <c r="I44" s="181">
        <v>99804.830458122</v>
      </c>
      <c r="J44" s="181"/>
      <c r="K44" s="181"/>
      <c r="L44" s="181">
        <v>166372.58732128225</v>
      </c>
      <c r="M44" s="181"/>
      <c r="N44" s="181"/>
      <c r="O44" s="220">
        <v>1</v>
      </c>
      <c r="P44" s="220"/>
      <c r="Q44" s="210">
        <v>1</v>
      </c>
      <c r="R44" s="211"/>
      <c r="S44" s="202">
        <v>8</v>
      </c>
      <c r="T44" s="202"/>
      <c r="U44" s="203">
        <v>2.5</v>
      </c>
      <c r="V44" s="203"/>
      <c r="W44" s="234">
        <f t="shared" si="7"/>
        <v>1.6669793090935814</v>
      </c>
      <c r="X44" s="234"/>
      <c r="Y44" s="234"/>
      <c r="Z44" s="245">
        <f t="shared" si="4"/>
        <v>-3.805462535116555E-2</v>
      </c>
      <c r="AA44" s="245"/>
      <c r="AB44" s="245"/>
      <c r="AC44" s="214">
        <f t="shared" si="5"/>
        <v>1.2096</v>
      </c>
      <c r="AD44" s="214"/>
      <c r="AE44" s="215"/>
      <c r="AF44" s="234">
        <f t="shared" si="6"/>
        <v>1.1791463057990699</v>
      </c>
      <c r="AG44" s="234"/>
      <c r="AH44" s="234"/>
      <c r="AI44" s="235">
        <f t="shared" si="8"/>
        <v>97.482333482065968</v>
      </c>
      <c r="AJ44" s="236"/>
      <c r="AK44" s="237"/>
    </row>
    <row r="45" spans="2:48" ht="12.75" customHeight="1" x14ac:dyDescent="0.15">
      <c r="B45" s="35">
        <v>11</v>
      </c>
      <c r="C45" s="36"/>
      <c r="D45" s="192" t="s">
        <v>94</v>
      </c>
      <c r="E45" s="193"/>
      <c r="F45" s="193"/>
      <c r="G45" s="193"/>
      <c r="H45" s="194"/>
      <c r="I45" s="216">
        <v>99644.54883425383</v>
      </c>
      <c r="J45" s="216"/>
      <c r="K45" s="216"/>
      <c r="L45" s="216">
        <v>169313.38552433223</v>
      </c>
      <c r="M45" s="216"/>
      <c r="N45" s="216"/>
      <c r="O45" s="226">
        <v>1</v>
      </c>
      <c r="P45" s="226"/>
      <c r="Q45" s="206">
        <v>1</v>
      </c>
      <c r="R45" s="207"/>
      <c r="S45" s="151">
        <v>8</v>
      </c>
      <c r="T45" s="151"/>
      <c r="U45" s="196">
        <v>2.5</v>
      </c>
      <c r="V45" s="196"/>
      <c r="W45" s="241">
        <f t="shared" si="7"/>
        <v>1.6991735875683851</v>
      </c>
      <c r="X45" s="241"/>
      <c r="Y45" s="241"/>
      <c r="Z45" s="182">
        <f t="shared" si="4"/>
        <v>-5.8603468763618327E-3</v>
      </c>
      <c r="AA45" s="182"/>
      <c r="AB45" s="182"/>
      <c r="AC45" s="58">
        <f t="shared" si="5"/>
        <v>1.2096</v>
      </c>
      <c r="AD45" s="58"/>
      <c r="AE45" s="197"/>
      <c r="AF45" s="241">
        <f t="shared" si="6"/>
        <v>1.2019190926743148</v>
      </c>
      <c r="AG45" s="241"/>
      <c r="AH45" s="241"/>
      <c r="AI45" s="242">
        <f t="shared" si="8"/>
        <v>99.365004354688722</v>
      </c>
      <c r="AJ45" s="243"/>
      <c r="AK45" s="244"/>
    </row>
    <row r="46" spans="2:48" ht="12.75" customHeight="1" x14ac:dyDescent="0.15">
      <c r="B46" s="37">
        <v>12</v>
      </c>
      <c r="C46" s="38"/>
      <c r="D46" s="32" t="s">
        <v>95</v>
      </c>
      <c r="E46" s="33"/>
      <c r="F46" s="33"/>
      <c r="G46" s="33"/>
      <c r="H46" s="34"/>
      <c r="I46" s="201">
        <v>99984.683196835642</v>
      </c>
      <c r="J46" s="201"/>
      <c r="K46" s="201"/>
      <c r="L46" s="201">
        <v>166061.62248578106</v>
      </c>
      <c r="M46" s="201"/>
      <c r="N46" s="201"/>
      <c r="O46" s="219">
        <v>1</v>
      </c>
      <c r="P46" s="219"/>
      <c r="Q46" s="208">
        <v>1</v>
      </c>
      <c r="R46" s="209"/>
      <c r="S46" s="212">
        <v>8</v>
      </c>
      <c r="T46" s="212"/>
      <c r="U46" s="213">
        <v>2.5</v>
      </c>
      <c r="V46" s="213"/>
      <c r="W46" s="233">
        <f t="shared" si="7"/>
        <v>1.6608706171410528</v>
      </c>
      <c r="X46" s="233"/>
      <c r="Y46" s="233"/>
      <c r="Z46" s="198">
        <f t="shared" si="4"/>
        <v>-4.4163317303694161E-2</v>
      </c>
      <c r="AA46" s="198"/>
      <c r="AB46" s="198"/>
      <c r="AC46" s="188">
        <f t="shared" si="5"/>
        <v>1.2096</v>
      </c>
      <c r="AD46" s="188"/>
      <c r="AE46" s="189"/>
      <c r="AF46" s="233">
        <f t="shared" si="6"/>
        <v>1.1748252914290682</v>
      </c>
      <c r="AG46" s="233"/>
      <c r="AH46" s="233"/>
      <c r="AI46" s="227">
        <f t="shared" si="8"/>
        <v>97.12510676496926</v>
      </c>
      <c r="AJ46" s="228"/>
      <c r="AK46" s="229"/>
    </row>
    <row r="47" spans="2:48" ht="12.75" customHeight="1" x14ac:dyDescent="0.15">
      <c r="B47" s="39">
        <v>13</v>
      </c>
      <c r="C47" s="40"/>
      <c r="D47" s="29" t="s">
        <v>96</v>
      </c>
      <c r="E47" s="30"/>
      <c r="F47" s="30"/>
      <c r="G47" s="30"/>
      <c r="H47" s="31"/>
      <c r="I47" s="181">
        <v>99748.961163265121</v>
      </c>
      <c r="J47" s="181"/>
      <c r="K47" s="181"/>
      <c r="L47" s="181">
        <v>107734.18191868595</v>
      </c>
      <c r="M47" s="181"/>
      <c r="N47" s="181"/>
      <c r="O47" s="220">
        <v>2</v>
      </c>
      <c r="P47" s="220"/>
      <c r="Q47" s="210">
        <v>1</v>
      </c>
      <c r="R47" s="211"/>
      <c r="S47" s="202">
        <v>5</v>
      </c>
      <c r="T47" s="202"/>
      <c r="U47" s="203">
        <v>2.5</v>
      </c>
      <c r="V47" s="203"/>
      <c r="W47" s="234">
        <f t="shared" si="7"/>
        <v>1.0800531721062332</v>
      </c>
      <c r="X47" s="234"/>
      <c r="Y47" s="234"/>
      <c r="Z47" s="245">
        <f t="shared" si="4"/>
        <v>8.6893480150513902E-3</v>
      </c>
      <c r="AA47" s="245"/>
      <c r="AB47" s="245"/>
      <c r="AC47" s="214">
        <f t="shared" si="5"/>
        <v>0.75600000000000001</v>
      </c>
      <c r="AD47" s="214"/>
      <c r="AE47" s="215"/>
      <c r="AF47" s="234">
        <f t="shared" si="6"/>
        <v>0.75595751855877125</v>
      </c>
      <c r="AG47" s="234"/>
      <c r="AH47" s="234"/>
      <c r="AI47" s="235">
        <f t="shared" si="8"/>
        <v>99.994380761742235</v>
      </c>
      <c r="AJ47" s="236"/>
      <c r="AK47" s="237"/>
    </row>
    <row r="48" spans="2:48" ht="12.75" customHeight="1" x14ac:dyDescent="0.15">
      <c r="B48" s="35">
        <v>14</v>
      </c>
      <c r="C48" s="36"/>
      <c r="D48" s="192" t="s">
        <v>97</v>
      </c>
      <c r="E48" s="193"/>
      <c r="F48" s="193"/>
      <c r="G48" s="193"/>
      <c r="H48" s="194"/>
      <c r="I48" s="216">
        <v>99467.499264285289</v>
      </c>
      <c r="J48" s="216"/>
      <c r="K48" s="216"/>
      <c r="L48" s="216">
        <v>105811.6735483345</v>
      </c>
      <c r="M48" s="216"/>
      <c r="N48" s="216"/>
      <c r="O48" s="226">
        <v>2</v>
      </c>
      <c r="P48" s="226"/>
      <c r="Q48" s="206">
        <v>1</v>
      </c>
      <c r="R48" s="207"/>
      <c r="S48" s="151">
        <v>5</v>
      </c>
      <c r="T48" s="151"/>
      <c r="U48" s="196">
        <v>2.5</v>
      </c>
      <c r="V48" s="196"/>
      <c r="W48" s="241">
        <f t="shared" si="7"/>
        <v>1.0637813791537347</v>
      </c>
      <c r="X48" s="241"/>
      <c r="Y48" s="241"/>
      <c r="Z48" s="182">
        <f t="shared" si="4"/>
        <v>-7.5824449374470859E-3</v>
      </c>
      <c r="AA48" s="182"/>
      <c r="AB48" s="182"/>
      <c r="AC48" s="58">
        <f t="shared" si="5"/>
        <v>0.75600000000000001</v>
      </c>
      <c r="AD48" s="58"/>
      <c r="AE48" s="197"/>
      <c r="AF48" s="241">
        <f t="shared" si="6"/>
        <v>0.7445684642598196</v>
      </c>
      <c r="AG48" s="241"/>
      <c r="AH48" s="241"/>
      <c r="AI48" s="242">
        <f t="shared" si="8"/>
        <v>98.487892097859728</v>
      </c>
      <c r="AJ48" s="243"/>
      <c r="AK48" s="244"/>
    </row>
    <row r="49" spans="2:37" ht="12.75" customHeight="1" x14ac:dyDescent="0.15">
      <c r="B49" s="37">
        <v>15</v>
      </c>
      <c r="C49" s="38"/>
      <c r="D49" s="32" t="s">
        <v>98</v>
      </c>
      <c r="E49" s="33"/>
      <c r="F49" s="33"/>
      <c r="G49" s="33"/>
      <c r="H49" s="34"/>
      <c r="I49" s="201">
        <v>99862.188370752148</v>
      </c>
      <c r="J49" s="201"/>
      <c r="K49" s="201"/>
      <c r="L49" s="201">
        <v>108270.57339921359</v>
      </c>
      <c r="M49" s="201"/>
      <c r="N49" s="201"/>
      <c r="O49" s="219">
        <v>2</v>
      </c>
      <c r="P49" s="219"/>
      <c r="Q49" s="208">
        <v>1</v>
      </c>
      <c r="R49" s="209"/>
      <c r="S49" s="212">
        <v>5</v>
      </c>
      <c r="T49" s="212"/>
      <c r="U49" s="213">
        <v>2.5</v>
      </c>
      <c r="V49" s="213"/>
      <c r="W49" s="233">
        <f t="shared" si="7"/>
        <v>1.0841998875214327</v>
      </c>
      <c r="X49" s="233"/>
      <c r="Y49" s="233"/>
      <c r="Z49" s="198">
        <f t="shared" si="4"/>
        <v>1.2836063430250899E-2</v>
      </c>
      <c r="AA49" s="198"/>
      <c r="AB49" s="198"/>
      <c r="AC49" s="188">
        <f t="shared" si="5"/>
        <v>0.75600000000000001</v>
      </c>
      <c r="AD49" s="188"/>
      <c r="AE49" s="189"/>
      <c r="AF49" s="233">
        <f t="shared" si="6"/>
        <v>0.75885991334488212</v>
      </c>
      <c r="AG49" s="233"/>
      <c r="AH49" s="233"/>
      <c r="AI49" s="227">
        <f t="shared" si="8"/>
        <v>100.3782954159897</v>
      </c>
      <c r="AJ49" s="228"/>
      <c r="AK49" s="229"/>
    </row>
    <row r="50" spans="2:37" ht="12.75" customHeight="1" x14ac:dyDescent="0.15">
      <c r="B50" s="39">
        <v>16</v>
      </c>
      <c r="C50" s="40"/>
      <c r="D50" s="29" t="s">
        <v>93</v>
      </c>
      <c r="E50" s="30"/>
      <c r="F50" s="30"/>
      <c r="G50" s="30"/>
      <c r="H50" s="31"/>
      <c r="I50" s="181">
        <v>99560.715913505817</v>
      </c>
      <c r="J50" s="181"/>
      <c r="K50" s="181"/>
      <c r="L50" s="181">
        <v>172169.86014656667</v>
      </c>
      <c r="M50" s="181"/>
      <c r="N50" s="181"/>
      <c r="O50" s="220">
        <v>2</v>
      </c>
      <c r="P50" s="220"/>
      <c r="Q50" s="210">
        <v>1</v>
      </c>
      <c r="R50" s="211"/>
      <c r="S50" s="202">
        <v>8</v>
      </c>
      <c r="T50" s="202"/>
      <c r="U50" s="203">
        <v>2.5</v>
      </c>
      <c r="V50" s="203"/>
      <c r="W50" s="234">
        <f t="shared" ref="W50:W55" si="9">IFERROR(L50/I50,"")</f>
        <v>1.729295119735184</v>
      </c>
      <c r="X50" s="234"/>
      <c r="Y50" s="234"/>
      <c r="Z50" s="245">
        <f t="shared" si="4"/>
        <v>2.4261185290437082E-2</v>
      </c>
      <c r="AA50" s="245"/>
      <c r="AB50" s="245"/>
      <c r="AC50" s="214">
        <f t="shared" si="5"/>
        <v>1.2096</v>
      </c>
      <c r="AD50" s="214"/>
      <c r="AE50" s="215"/>
      <c r="AF50" s="234">
        <f t="shared" si="6"/>
        <v>1.2103789714551392</v>
      </c>
      <c r="AG50" s="234"/>
      <c r="AH50" s="234"/>
      <c r="AI50" s="235">
        <f t="shared" si="8"/>
        <v>100.06439909516693</v>
      </c>
      <c r="AJ50" s="236"/>
      <c r="AK50" s="237"/>
    </row>
    <row r="51" spans="2:37" ht="12.75" customHeight="1" x14ac:dyDescent="0.15">
      <c r="B51" s="35">
        <v>17</v>
      </c>
      <c r="C51" s="36"/>
      <c r="D51" s="192" t="s">
        <v>94</v>
      </c>
      <c r="E51" s="193"/>
      <c r="F51" s="193"/>
      <c r="G51" s="193"/>
      <c r="H51" s="194"/>
      <c r="I51" s="216">
        <v>99779.655087443723</v>
      </c>
      <c r="J51" s="216"/>
      <c r="K51" s="216"/>
      <c r="L51" s="216">
        <v>166892.0012810546</v>
      </c>
      <c r="M51" s="216"/>
      <c r="N51" s="216"/>
      <c r="O51" s="226">
        <v>2</v>
      </c>
      <c r="P51" s="226"/>
      <c r="Q51" s="206">
        <v>1</v>
      </c>
      <c r="R51" s="207"/>
      <c r="S51" s="151">
        <v>8</v>
      </c>
      <c r="T51" s="151"/>
      <c r="U51" s="196">
        <v>2.5</v>
      </c>
      <c r="V51" s="196"/>
      <c r="W51" s="241">
        <f t="shared" si="9"/>
        <v>1.6726055139677096</v>
      </c>
      <c r="X51" s="241"/>
      <c r="Y51" s="241"/>
      <c r="Z51" s="182">
        <f t="shared" si="4"/>
        <v>-3.2428420477037312E-2</v>
      </c>
      <c r="AA51" s="182"/>
      <c r="AB51" s="182"/>
      <c r="AC51" s="58">
        <f t="shared" si="5"/>
        <v>1.2096</v>
      </c>
      <c r="AD51" s="58"/>
      <c r="AE51" s="197"/>
      <c r="AF51" s="241">
        <f t="shared" si="6"/>
        <v>1.1707004307954394</v>
      </c>
      <c r="AG51" s="241"/>
      <c r="AH51" s="241"/>
      <c r="AI51" s="242">
        <f t="shared" si="8"/>
        <v>96.784096461263175</v>
      </c>
      <c r="AJ51" s="243"/>
      <c r="AK51" s="244"/>
    </row>
    <row r="52" spans="2:37" ht="12.75" customHeight="1" x14ac:dyDescent="0.15">
      <c r="B52" s="37">
        <v>18</v>
      </c>
      <c r="C52" s="38"/>
      <c r="D52" s="32" t="s">
        <v>95</v>
      </c>
      <c r="E52" s="33"/>
      <c r="F52" s="33"/>
      <c r="G52" s="33"/>
      <c r="H52" s="34"/>
      <c r="I52" s="201">
        <v>99255.636503238653</v>
      </c>
      <c r="J52" s="201"/>
      <c r="K52" s="201"/>
      <c r="L52" s="201">
        <v>172240.12353369119</v>
      </c>
      <c r="M52" s="201"/>
      <c r="N52" s="201"/>
      <c r="O52" s="219">
        <v>2</v>
      </c>
      <c r="P52" s="219"/>
      <c r="Q52" s="208">
        <v>1</v>
      </c>
      <c r="R52" s="209"/>
      <c r="S52" s="212">
        <v>8</v>
      </c>
      <c r="T52" s="212"/>
      <c r="U52" s="213">
        <v>2.5</v>
      </c>
      <c r="V52" s="213"/>
      <c r="W52" s="233">
        <f t="shared" si="9"/>
        <v>1.7353183113995858</v>
      </c>
      <c r="X52" s="233"/>
      <c r="Y52" s="233"/>
      <c r="Z52" s="198">
        <f t="shared" si="4"/>
        <v>3.0284376954838876E-2</v>
      </c>
      <c r="AA52" s="198"/>
      <c r="AB52" s="198"/>
      <c r="AC52" s="188">
        <f t="shared" si="5"/>
        <v>1.2096</v>
      </c>
      <c r="AD52" s="188"/>
      <c r="AE52" s="189"/>
      <c r="AF52" s="233">
        <f t="shared" si="6"/>
        <v>1.2145947611421835</v>
      </c>
      <c r="AG52" s="233"/>
      <c r="AH52" s="233"/>
      <c r="AI52" s="227">
        <f t="shared" si="8"/>
        <v>100.41292668172812</v>
      </c>
      <c r="AJ52" s="228"/>
      <c r="AK52" s="229"/>
    </row>
    <row r="53" spans="2:37" ht="12.75" customHeight="1" x14ac:dyDescent="0.15">
      <c r="B53" s="39">
        <v>19</v>
      </c>
      <c r="C53" s="40"/>
      <c r="D53" s="29" t="s">
        <v>96</v>
      </c>
      <c r="E53" s="30"/>
      <c r="F53" s="30"/>
      <c r="G53" s="30"/>
      <c r="H53" s="31"/>
      <c r="I53" s="181">
        <v>100176.3040642344</v>
      </c>
      <c r="J53" s="181"/>
      <c r="K53" s="181"/>
      <c r="L53" s="181">
        <v>108708.79992552448</v>
      </c>
      <c r="M53" s="181"/>
      <c r="N53" s="181"/>
      <c r="O53" s="220">
        <v>2</v>
      </c>
      <c r="P53" s="220"/>
      <c r="Q53" s="210">
        <v>2</v>
      </c>
      <c r="R53" s="211"/>
      <c r="S53" s="202">
        <v>5</v>
      </c>
      <c r="T53" s="202"/>
      <c r="U53" s="203">
        <v>2</v>
      </c>
      <c r="V53" s="203"/>
      <c r="W53" s="234">
        <f t="shared" si="9"/>
        <v>1.085174791992914</v>
      </c>
      <c r="X53" s="234"/>
      <c r="Y53" s="234"/>
      <c r="Z53" s="245">
        <f t="shared" si="4"/>
        <v>2.5685297571056198E-2</v>
      </c>
      <c r="AA53" s="245"/>
      <c r="AB53" s="245"/>
      <c r="AC53" s="214">
        <f t="shared" si="5"/>
        <v>0.74749999999999994</v>
      </c>
      <c r="AD53" s="214"/>
      <c r="AE53" s="215"/>
      <c r="AF53" s="234">
        <f t="shared" si="6"/>
        <v>0.75954227453239254</v>
      </c>
      <c r="AG53" s="234"/>
      <c r="AH53" s="234"/>
      <c r="AI53" s="235">
        <f t="shared" si="8"/>
        <v>101.61100662640703</v>
      </c>
      <c r="AJ53" s="236"/>
      <c r="AK53" s="237"/>
    </row>
    <row r="54" spans="2:37" ht="12.75" customHeight="1" x14ac:dyDescent="0.15">
      <c r="B54" s="35">
        <v>20</v>
      </c>
      <c r="C54" s="36"/>
      <c r="D54" s="192" t="s">
        <v>97</v>
      </c>
      <c r="E54" s="193"/>
      <c r="F54" s="193"/>
      <c r="G54" s="193"/>
      <c r="H54" s="194"/>
      <c r="I54" s="216">
        <v>100013.79670297846</v>
      </c>
      <c r="J54" s="216"/>
      <c r="K54" s="216"/>
      <c r="L54" s="216">
        <v>108106.38805618418</v>
      </c>
      <c r="M54" s="216"/>
      <c r="N54" s="216"/>
      <c r="O54" s="226">
        <v>2</v>
      </c>
      <c r="P54" s="226"/>
      <c r="Q54" s="206">
        <v>2</v>
      </c>
      <c r="R54" s="207"/>
      <c r="S54" s="151">
        <v>5</v>
      </c>
      <c r="T54" s="151"/>
      <c r="U54" s="196">
        <v>2</v>
      </c>
      <c r="V54" s="196"/>
      <c r="W54" s="241">
        <f t="shared" si="9"/>
        <v>1.0809147499643388</v>
      </c>
      <c r="X54" s="241"/>
      <c r="Y54" s="241"/>
      <c r="Z54" s="182">
        <f t="shared" si="4"/>
        <v>2.1425255542480981E-2</v>
      </c>
      <c r="AA54" s="182"/>
      <c r="AB54" s="182"/>
      <c r="AC54" s="58">
        <f t="shared" si="5"/>
        <v>0.74749999999999994</v>
      </c>
      <c r="AD54" s="58"/>
      <c r="AE54" s="197"/>
      <c r="AF54" s="241">
        <f t="shared" si="6"/>
        <v>0.75656055947979228</v>
      </c>
      <c r="AG54" s="241"/>
      <c r="AH54" s="241"/>
      <c r="AI54" s="242">
        <f t="shared" si="8"/>
        <v>101.21211498057423</v>
      </c>
      <c r="AJ54" s="243"/>
      <c r="AK54" s="244"/>
    </row>
    <row r="55" spans="2:37" ht="12.75" customHeight="1" x14ac:dyDescent="0.15">
      <c r="B55" s="37">
        <v>21</v>
      </c>
      <c r="C55" s="38"/>
      <c r="D55" s="32" t="s">
        <v>98</v>
      </c>
      <c r="E55" s="33"/>
      <c r="F55" s="33"/>
      <c r="G55" s="33"/>
      <c r="H55" s="34"/>
      <c r="I55" s="201">
        <v>99492.818969348082</v>
      </c>
      <c r="J55" s="201"/>
      <c r="K55" s="201"/>
      <c r="L55" s="201">
        <v>105464.77828086256</v>
      </c>
      <c r="M55" s="201"/>
      <c r="N55" s="201"/>
      <c r="O55" s="219">
        <v>2</v>
      </c>
      <c r="P55" s="219"/>
      <c r="Q55" s="208">
        <v>2</v>
      </c>
      <c r="R55" s="209"/>
      <c r="S55" s="212">
        <v>5</v>
      </c>
      <c r="T55" s="212"/>
      <c r="U55" s="213">
        <v>2</v>
      </c>
      <c r="V55" s="213"/>
      <c r="W55" s="233">
        <f t="shared" si="9"/>
        <v>1.0600240235765592</v>
      </c>
      <c r="X55" s="233"/>
      <c r="Y55" s="233"/>
      <c r="Z55" s="198">
        <f t="shared" si="4"/>
        <v>5.3452915470142415E-4</v>
      </c>
      <c r="AA55" s="198"/>
      <c r="AB55" s="198"/>
      <c r="AC55" s="188">
        <f t="shared" si="5"/>
        <v>0.74749999999999994</v>
      </c>
      <c r="AD55" s="188"/>
      <c r="AE55" s="189"/>
      <c r="AF55" s="233">
        <f t="shared" si="6"/>
        <v>0.74193859262773554</v>
      </c>
      <c r="AG55" s="233"/>
      <c r="AH55" s="233"/>
      <c r="AI55" s="227">
        <f t="shared" si="8"/>
        <v>99.255999013743889</v>
      </c>
      <c r="AJ55" s="228"/>
      <c r="AK55" s="229"/>
    </row>
    <row r="56" spans="2:37" ht="12.75" customHeight="1" x14ac:dyDescent="0.15">
      <c r="B56" s="39">
        <v>22</v>
      </c>
      <c r="C56" s="40"/>
      <c r="D56" s="29" t="s">
        <v>96</v>
      </c>
      <c r="E56" s="30"/>
      <c r="F56" s="30"/>
      <c r="G56" s="30"/>
      <c r="H56" s="31"/>
      <c r="I56" s="181">
        <v>99632.879564231029</v>
      </c>
      <c r="J56" s="181"/>
      <c r="K56" s="181"/>
      <c r="L56" s="181">
        <v>106870.91171711728</v>
      </c>
      <c r="M56" s="181"/>
      <c r="N56" s="181"/>
      <c r="O56" s="220">
        <v>2</v>
      </c>
      <c r="P56" s="220"/>
      <c r="Q56" s="210">
        <v>2</v>
      </c>
      <c r="R56" s="211"/>
      <c r="S56" s="202">
        <v>5</v>
      </c>
      <c r="T56" s="202"/>
      <c r="U56" s="203">
        <v>2</v>
      </c>
      <c r="V56" s="203"/>
      <c r="W56" s="234">
        <f t="shared" ref="W56:W58" si="10">IFERROR(L56/I56,"")</f>
        <v>1.0726470235984704</v>
      </c>
      <c r="X56" s="234"/>
      <c r="Y56" s="234"/>
      <c r="Z56" s="245">
        <f t="shared" si="4"/>
        <v>1.3157529176612615E-2</v>
      </c>
      <c r="AA56" s="245"/>
      <c r="AB56" s="245"/>
      <c r="AC56" s="214">
        <f t="shared" si="5"/>
        <v>0.74749999999999994</v>
      </c>
      <c r="AD56" s="214"/>
      <c r="AE56" s="215"/>
      <c r="AF56" s="234">
        <f t="shared" si="6"/>
        <v>0.75077376113589556</v>
      </c>
      <c r="AG56" s="234"/>
      <c r="AH56" s="234"/>
      <c r="AI56" s="235">
        <f t="shared" ref="AI56:AI58" si="11">IFERROR(AF56/AC56*100,"")</f>
        <v>100.43796135597265</v>
      </c>
      <c r="AJ56" s="236"/>
      <c r="AK56" s="237"/>
    </row>
    <row r="57" spans="2:37" ht="12.75" customHeight="1" x14ac:dyDescent="0.15">
      <c r="B57" s="35">
        <v>23</v>
      </c>
      <c r="C57" s="36"/>
      <c r="D57" s="192" t="s">
        <v>97</v>
      </c>
      <c r="E57" s="193"/>
      <c r="F57" s="193"/>
      <c r="G57" s="193"/>
      <c r="H57" s="194"/>
      <c r="I57" s="216">
        <v>99396.340080864131</v>
      </c>
      <c r="J57" s="216"/>
      <c r="K57" s="216"/>
      <c r="L57" s="216">
        <v>103907.95207181816</v>
      </c>
      <c r="M57" s="216"/>
      <c r="N57" s="216"/>
      <c r="O57" s="226">
        <v>2</v>
      </c>
      <c r="P57" s="226"/>
      <c r="Q57" s="206">
        <v>2</v>
      </c>
      <c r="R57" s="207"/>
      <c r="S57" s="151">
        <v>5</v>
      </c>
      <c r="T57" s="151"/>
      <c r="U57" s="196">
        <v>2</v>
      </c>
      <c r="V57" s="196"/>
      <c r="W57" s="241">
        <f t="shared" si="10"/>
        <v>1.0453901218825925</v>
      </c>
      <c r="X57" s="241"/>
      <c r="Y57" s="241"/>
      <c r="Z57" s="182">
        <f t="shared" si="4"/>
        <v>-1.4099372539265298E-2</v>
      </c>
      <c r="AA57" s="182"/>
      <c r="AB57" s="182"/>
      <c r="AC57" s="58">
        <f t="shared" si="5"/>
        <v>0.74749999999999994</v>
      </c>
      <c r="AD57" s="58"/>
      <c r="AE57" s="197"/>
      <c r="AF57" s="241">
        <f t="shared" si="6"/>
        <v>0.73169594134249316</v>
      </c>
      <c r="AG57" s="241"/>
      <c r="AH57" s="241"/>
      <c r="AI57" s="242">
        <f t="shared" si="11"/>
        <v>97.885744661203105</v>
      </c>
      <c r="AJ57" s="243"/>
      <c r="AK57" s="244"/>
    </row>
    <row r="58" spans="2:37" ht="12.75" customHeight="1" x14ac:dyDescent="0.15">
      <c r="B58" s="37">
        <v>24</v>
      </c>
      <c r="C58" s="38"/>
      <c r="D58" s="32" t="s">
        <v>98</v>
      </c>
      <c r="E58" s="33"/>
      <c r="F58" s="33"/>
      <c r="G58" s="33"/>
      <c r="H58" s="34"/>
      <c r="I58" s="201">
        <v>99604.888043921688</v>
      </c>
      <c r="J58" s="201"/>
      <c r="K58" s="201"/>
      <c r="L58" s="201">
        <v>105894.95642481826</v>
      </c>
      <c r="M58" s="201"/>
      <c r="N58" s="201"/>
      <c r="O58" s="219">
        <v>2</v>
      </c>
      <c r="P58" s="219"/>
      <c r="Q58" s="208">
        <v>2</v>
      </c>
      <c r="R58" s="209"/>
      <c r="S58" s="212">
        <v>5</v>
      </c>
      <c r="T58" s="212"/>
      <c r="U58" s="213">
        <v>2</v>
      </c>
      <c r="V58" s="213"/>
      <c r="W58" s="233">
        <f t="shared" si="10"/>
        <v>1.0631501977907238</v>
      </c>
      <c r="X58" s="233"/>
      <c r="Y58" s="233"/>
      <c r="Z58" s="198">
        <f t="shared" si="4"/>
        <v>3.6607033688660362E-3</v>
      </c>
      <c r="AA58" s="198"/>
      <c r="AB58" s="198"/>
      <c r="AC58" s="188">
        <f t="shared" si="5"/>
        <v>0.74749999999999994</v>
      </c>
      <c r="AD58" s="188"/>
      <c r="AE58" s="189"/>
      <c r="AF58" s="233">
        <f t="shared" si="6"/>
        <v>0.74412668388338521</v>
      </c>
      <c r="AG58" s="233"/>
      <c r="AH58" s="233"/>
      <c r="AI58" s="227">
        <f t="shared" si="11"/>
        <v>99.548720251957903</v>
      </c>
      <c r="AJ58" s="228"/>
      <c r="AK58" s="229"/>
    </row>
    <row r="59" spans="2:37" ht="12.75" customHeight="1" x14ac:dyDescent="0.15">
      <c r="B59" s="41">
        <v>25</v>
      </c>
      <c r="C59" s="42"/>
      <c r="D59" s="184" t="s">
        <v>99</v>
      </c>
      <c r="E59" s="185"/>
      <c r="F59" s="185"/>
      <c r="G59" s="185"/>
      <c r="H59" s="186"/>
      <c r="I59" s="199">
        <v>99796.707818800263</v>
      </c>
      <c r="J59" s="199"/>
      <c r="K59" s="199"/>
      <c r="L59" s="199">
        <v>21248.433825116132</v>
      </c>
      <c r="M59" s="199"/>
      <c r="N59" s="199"/>
      <c r="O59" s="218">
        <v>2</v>
      </c>
      <c r="P59" s="218"/>
      <c r="Q59" s="204">
        <v>2</v>
      </c>
      <c r="R59" s="205"/>
      <c r="S59" s="221">
        <v>1</v>
      </c>
      <c r="T59" s="222"/>
      <c r="U59" s="223">
        <v>2</v>
      </c>
      <c r="V59" s="224"/>
      <c r="W59" s="200">
        <f t="shared" si="7"/>
        <v>0.21291718223507602</v>
      </c>
      <c r="X59" s="200"/>
      <c r="Y59" s="200"/>
      <c r="Z59" s="147">
        <f t="shared" si="4"/>
        <v>-1.1178295450820552E-2</v>
      </c>
      <c r="AA59" s="147"/>
      <c r="AB59" s="147"/>
      <c r="AC59" s="191">
        <f t="shared" si="5"/>
        <v>0.14949999999999999</v>
      </c>
      <c r="AD59" s="225"/>
      <c r="AE59" s="225"/>
      <c r="AF59" s="200">
        <f t="shared" si="6"/>
        <v>0.14902631546099679</v>
      </c>
      <c r="AG59" s="200"/>
      <c r="AH59" s="200"/>
      <c r="AI59" s="238">
        <f t="shared" si="8"/>
        <v>99.683154154512906</v>
      </c>
      <c r="AJ59" s="239"/>
      <c r="AK59" s="240"/>
    </row>
    <row r="60" spans="2:37" ht="12.75" customHeight="1" x14ac:dyDescent="0.15">
      <c r="B60" s="35">
        <v>26</v>
      </c>
      <c r="C60" s="36"/>
      <c r="D60" s="192" t="s">
        <v>100</v>
      </c>
      <c r="E60" s="193"/>
      <c r="F60" s="193"/>
      <c r="G60" s="193"/>
      <c r="H60" s="194"/>
      <c r="I60" s="216">
        <v>99812.191201973284</v>
      </c>
      <c r="J60" s="216"/>
      <c r="K60" s="216"/>
      <c r="L60" s="216">
        <v>21364.995291804495</v>
      </c>
      <c r="M60" s="216"/>
      <c r="N60" s="216"/>
      <c r="O60" s="226">
        <v>2</v>
      </c>
      <c r="P60" s="226"/>
      <c r="Q60" s="206">
        <v>2</v>
      </c>
      <c r="R60" s="207"/>
      <c r="S60" s="264">
        <v>1</v>
      </c>
      <c r="T60" s="265"/>
      <c r="U60" s="266">
        <v>2</v>
      </c>
      <c r="V60" s="267"/>
      <c r="W60" s="241">
        <f t="shared" si="7"/>
        <v>0.21405196133377852</v>
      </c>
      <c r="X60" s="241"/>
      <c r="Y60" s="241"/>
      <c r="Z60" s="182">
        <f t="shared" si="4"/>
        <v>-1.0043516352118059E-2</v>
      </c>
      <c r="AA60" s="182"/>
      <c r="AB60" s="182"/>
      <c r="AC60" s="197">
        <f t="shared" si="5"/>
        <v>0.14949999999999999</v>
      </c>
      <c r="AD60" s="217"/>
      <c r="AE60" s="217"/>
      <c r="AF60" s="241">
        <f t="shared" si="6"/>
        <v>0.149820577089704</v>
      </c>
      <c r="AG60" s="241"/>
      <c r="AH60" s="241"/>
      <c r="AI60" s="242">
        <f t="shared" si="8"/>
        <v>100.21443283592242</v>
      </c>
      <c r="AJ60" s="243"/>
      <c r="AK60" s="244"/>
    </row>
    <row r="61" spans="2:37" ht="12.75" customHeight="1" thickBot="1" x14ac:dyDescent="0.2">
      <c r="B61" s="133">
        <v>27</v>
      </c>
      <c r="C61" s="339"/>
      <c r="D61" s="336" t="s">
        <v>101</v>
      </c>
      <c r="E61" s="337"/>
      <c r="F61" s="337"/>
      <c r="G61" s="337"/>
      <c r="H61" s="338"/>
      <c r="I61" s="275">
        <v>100055.9117934605</v>
      </c>
      <c r="J61" s="275"/>
      <c r="K61" s="275"/>
      <c r="L61" s="275">
        <v>21779.17169122905</v>
      </c>
      <c r="M61" s="275"/>
      <c r="N61" s="275"/>
      <c r="O61" s="335">
        <v>2</v>
      </c>
      <c r="P61" s="335"/>
      <c r="Q61" s="364">
        <v>2</v>
      </c>
      <c r="R61" s="365"/>
      <c r="S61" s="252">
        <v>1</v>
      </c>
      <c r="T61" s="253"/>
      <c r="U61" s="254">
        <v>2</v>
      </c>
      <c r="V61" s="255"/>
      <c r="W61" s="276">
        <f t="shared" si="7"/>
        <v>0.21767001370380298</v>
      </c>
      <c r="X61" s="276"/>
      <c r="Y61" s="276"/>
      <c r="Z61" s="340">
        <f t="shared" si="4"/>
        <v>-6.4254639820935933E-3</v>
      </c>
      <c r="AA61" s="340"/>
      <c r="AB61" s="340"/>
      <c r="AC61" s="256">
        <f t="shared" si="5"/>
        <v>0.14949999999999999</v>
      </c>
      <c r="AD61" s="257"/>
      <c r="AE61" s="257"/>
      <c r="AF61" s="276">
        <f t="shared" si="6"/>
        <v>0.15235294675658403</v>
      </c>
      <c r="AG61" s="276"/>
      <c r="AH61" s="276"/>
      <c r="AI61" s="268">
        <f t="shared" si="8"/>
        <v>101.90832558968832</v>
      </c>
      <c r="AJ61" s="269"/>
      <c r="AK61" s="270"/>
    </row>
    <row r="63" spans="2:37" ht="12.75" customHeight="1" thickBot="1" x14ac:dyDescent="0.2">
      <c r="B63" s="1" t="s">
        <v>43</v>
      </c>
      <c r="U63" s="1" t="s">
        <v>68</v>
      </c>
      <c r="AD63" s="1" t="s">
        <v>48</v>
      </c>
    </row>
    <row r="64" spans="2:37" ht="12.75" customHeight="1" thickBot="1" x14ac:dyDescent="0.25">
      <c r="B64" s="369" t="s">
        <v>79</v>
      </c>
      <c r="C64" s="370"/>
      <c r="D64" s="371"/>
      <c r="E64" s="177">
        <v>3</v>
      </c>
      <c r="F64" s="178"/>
      <c r="U64" s="358" t="s">
        <v>26</v>
      </c>
      <c r="V64" s="359"/>
      <c r="W64" s="359"/>
      <c r="X64" s="359"/>
      <c r="Y64" s="360"/>
      <c r="Z64" s="367">
        <v>0.95</v>
      </c>
      <c r="AA64" s="367"/>
      <c r="AB64" s="368"/>
      <c r="AD64" s="277" t="s">
        <v>49</v>
      </c>
      <c r="AE64" s="278"/>
      <c r="AF64" s="278"/>
      <c r="AG64" s="279"/>
      <c r="AH64" s="258" t="s">
        <v>61</v>
      </c>
      <c r="AI64" s="259"/>
      <c r="AJ64" s="259"/>
      <c r="AK64" s="260"/>
    </row>
    <row r="65" spans="2:37" ht="12.75" customHeight="1" thickBot="1" x14ac:dyDescent="0.25">
      <c r="U65" s="352" t="s">
        <v>24</v>
      </c>
      <c r="V65" s="353"/>
      <c r="W65" s="353"/>
      <c r="X65" s="353"/>
      <c r="Y65" s="354"/>
      <c r="Z65" s="271">
        <f>COUNT(AI35:AI61)</f>
        <v>27</v>
      </c>
      <c r="AA65" s="271"/>
      <c r="AB65" s="272"/>
      <c r="AD65" s="246" t="s">
        <v>62</v>
      </c>
      <c r="AE65" s="247"/>
      <c r="AF65" s="247"/>
      <c r="AG65" s="248"/>
      <c r="AH65" s="261" t="s">
        <v>63</v>
      </c>
      <c r="AI65" s="262"/>
      <c r="AJ65" s="262"/>
      <c r="AK65" s="263"/>
    </row>
    <row r="66" spans="2:37" ht="12.75" customHeight="1" x14ac:dyDescent="0.2">
      <c r="B66" s="43" t="s">
        <v>78</v>
      </c>
      <c r="C66" s="44"/>
      <c r="D66" s="44"/>
      <c r="E66" s="114" t="s">
        <v>22</v>
      </c>
      <c r="F66" s="114"/>
      <c r="G66" s="114"/>
      <c r="H66" s="114" t="s">
        <v>23</v>
      </c>
      <c r="I66" s="114"/>
      <c r="J66" s="114"/>
      <c r="K66" s="114" t="s">
        <v>45</v>
      </c>
      <c r="L66" s="114"/>
      <c r="M66" s="114"/>
      <c r="N66" s="114" t="s">
        <v>25</v>
      </c>
      <c r="O66" s="114"/>
      <c r="P66" s="114"/>
      <c r="Q66" s="114" t="s">
        <v>27</v>
      </c>
      <c r="R66" s="114"/>
      <c r="S66" s="378"/>
      <c r="U66" s="355" t="s">
        <v>12</v>
      </c>
      <c r="V66" s="356"/>
      <c r="W66" s="356"/>
      <c r="X66" s="356"/>
      <c r="Y66" s="357"/>
      <c r="Z66" s="273">
        <f>Z65-1</f>
        <v>26</v>
      </c>
      <c r="AA66" s="273"/>
      <c r="AB66" s="274"/>
      <c r="AD66" s="246" t="s">
        <v>3</v>
      </c>
      <c r="AE66" s="247"/>
      <c r="AF66" s="247"/>
      <c r="AG66" s="248"/>
      <c r="AH66" s="261">
        <f>CORREL(W35:W61,AC35:AC61)</f>
        <v>0.99948465742140313</v>
      </c>
      <c r="AI66" s="262"/>
      <c r="AJ66" s="262"/>
      <c r="AK66" s="263"/>
    </row>
    <row r="67" spans="2:37" ht="12.75" customHeight="1" thickBot="1" x14ac:dyDescent="0.25">
      <c r="B67" s="47"/>
      <c r="C67" s="48"/>
      <c r="D67" s="48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379"/>
      <c r="U67" s="342" t="s">
        <v>67</v>
      </c>
      <c r="V67" s="343"/>
      <c r="W67" s="343"/>
      <c r="X67" s="343"/>
      <c r="Y67" s="344"/>
      <c r="Z67" s="347">
        <f>AVERAGE(AI35:AI61)</f>
        <v>99.555756110259182</v>
      </c>
      <c r="AA67" s="348"/>
      <c r="AB67" s="349"/>
      <c r="AD67" s="246" t="s">
        <v>4</v>
      </c>
      <c r="AE67" s="247"/>
      <c r="AF67" s="247"/>
      <c r="AG67" s="248"/>
      <c r="AH67" s="249">
        <f>SLOPE(W35:W61,AC35:AC61)</f>
        <v>1.3969799610969251</v>
      </c>
      <c r="AI67" s="250"/>
      <c r="AJ67" s="250"/>
      <c r="AK67" s="251"/>
    </row>
    <row r="68" spans="2:37" ht="12.75" customHeight="1" thickTop="1" x14ac:dyDescent="0.2">
      <c r="B68" s="24">
        <v>1</v>
      </c>
      <c r="C68" s="19" t="s">
        <v>69</v>
      </c>
      <c r="D68" s="20">
        <f>D67+$E$64</f>
        <v>3</v>
      </c>
      <c r="E68" s="380">
        <f ca="1">IF($B$61&lt;D68,"範囲外",AVERAGE(OFFSET($AI$35,B68-1,0,$E$64,1)))</f>
        <v>98.937427004730765</v>
      </c>
      <c r="F68" s="380"/>
      <c r="G68" s="380"/>
      <c r="H68" s="381">
        <f ca="1">IF($B$61&lt;D68,"範囲外",STDEV(OFFSET($AI$35,B68-1,0,$E$64,1)))</f>
        <v>1.4628295338373232</v>
      </c>
      <c r="I68" s="381"/>
      <c r="J68" s="381"/>
      <c r="K68" s="380">
        <f ca="1">IF($B$61&lt;D68,"範囲外",ROUNDDOWN(H68/E68*100,2))</f>
        <v>1.47</v>
      </c>
      <c r="L68" s="380"/>
      <c r="M68" s="380"/>
      <c r="N68" s="380">
        <f ca="1">IF($B$61&lt;D68,"範囲外",MIN(OFFSET($AI$35,B68-1,0,$E$64,1)))</f>
        <v>97.272842808146436</v>
      </c>
      <c r="O68" s="380"/>
      <c r="P68" s="380"/>
      <c r="Q68" s="380">
        <f ca="1">IF($B$61&lt;D68,"範囲外",MAX(OFFSET($AI$35,B68-1,0,$E$64,1)))</f>
        <v>100.01819412073696</v>
      </c>
      <c r="R68" s="380"/>
      <c r="S68" s="382"/>
      <c r="U68" s="12"/>
      <c r="V68" s="296" t="s">
        <v>73</v>
      </c>
      <c r="W68" s="297"/>
      <c r="X68" s="298"/>
      <c r="Y68" s="298"/>
      <c r="Z68" s="299">
        <f>TINV(1-Z64,Z66)</f>
        <v>2.0555294386428731</v>
      </c>
      <c r="AA68" s="299"/>
      <c r="AB68" s="300"/>
      <c r="AD68" s="306" t="s">
        <v>5</v>
      </c>
      <c r="AE68" s="307"/>
      <c r="AF68" s="307"/>
      <c r="AG68" s="308"/>
      <c r="AH68" s="309">
        <f>INTERCEPT(W35:W61,AC35:AC61)</f>
        <v>1.5246973501906291E-2</v>
      </c>
      <c r="AI68" s="310"/>
      <c r="AJ68" s="310"/>
      <c r="AK68" s="311"/>
    </row>
    <row r="69" spans="2:37" ht="12.75" customHeight="1" x14ac:dyDescent="0.2">
      <c r="B69" s="25">
        <f>B68+$E$64</f>
        <v>4</v>
      </c>
      <c r="C69" s="21" t="s">
        <v>69</v>
      </c>
      <c r="D69" s="22">
        <f>D68+$E$64</f>
        <v>6</v>
      </c>
      <c r="E69" s="383">
        <f t="shared" ref="E69:E75" ca="1" si="12">IF($B$61&lt;D69,"範囲外",AVERAGE(OFFSET($AI$35,B69-1,0,$E$64,1)))</f>
        <v>100.14898574883397</v>
      </c>
      <c r="F69" s="383"/>
      <c r="G69" s="383"/>
      <c r="H69" s="384">
        <f t="shared" ref="H69:H75" ca="1" si="13">IF($B$61&lt;D69,"範囲外",STDEV(OFFSET($AI$35,B69-1,0,$E$64,1)))</f>
        <v>1.5051099649855761</v>
      </c>
      <c r="I69" s="384"/>
      <c r="J69" s="384"/>
      <c r="K69" s="383">
        <f t="shared" ref="K69:K75" ca="1" si="14">IF($B$61&lt;D69,"範囲外",ROUNDDOWN(H69/E69*100,2))</f>
        <v>1.5</v>
      </c>
      <c r="L69" s="383"/>
      <c r="M69" s="383"/>
      <c r="N69" s="383">
        <f t="shared" ref="N69:N75" ca="1" si="15">IF($B$61&lt;D69,"範囲外",MIN(OFFSET($AI$35,B69-1,0,$E$64,1)))</f>
        <v>98.471098356611492</v>
      </c>
      <c r="O69" s="383"/>
      <c r="P69" s="383"/>
      <c r="Q69" s="383">
        <f t="shared" ref="Q69:Q75" ca="1" si="16">IF($B$61&lt;D69,"範囲外",MAX(OFFSET($AI$35,B69-1,0,$E$64,1)))</f>
        <v>101.38020030922719</v>
      </c>
      <c r="R69" s="383"/>
      <c r="S69" s="385"/>
      <c r="U69" s="12"/>
      <c r="V69" s="284" t="s">
        <v>6</v>
      </c>
      <c r="W69" s="285"/>
      <c r="X69" s="286"/>
      <c r="Y69" s="286"/>
      <c r="Z69" s="287">
        <f>Z72/SQRT(Z65)</f>
        <v>0.28061895800497888</v>
      </c>
      <c r="AA69" s="287"/>
      <c r="AB69" s="288"/>
      <c r="AD69" s="2"/>
      <c r="AE69" s="280" t="s">
        <v>13</v>
      </c>
      <c r="AF69" s="280"/>
      <c r="AG69" s="280"/>
      <c r="AH69" s="281">
        <v>0.95</v>
      </c>
      <c r="AI69" s="281"/>
      <c r="AJ69" s="282"/>
      <c r="AK69" s="283"/>
    </row>
    <row r="70" spans="2:37" ht="12.75" customHeight="1" x14ac:dyDescent="0.15">
      <c r="B70" s="25">
        <f t="shared" ref="B70:B76" si="17">B69+$E$64</f>
        <v>7</v>
      </c>
      <c r="C70" s="21" t="s">
        <v>69</v>
      </c>
      <c r="D70" s="22">
        <f t="shared" ref="D70:D76" si="18">D69+$E$64</f>
        <v>9</v>
      </c>
      <c r="E70" s="383">
        <f t="shared" ca="1" si="12"/>
        <v>99.631427376949162</v>
      </c>
      <c r="F70" s="383"/>
      <c r="G70" s="383"/>
      <c r="H70" s="384">
        <f t="shared" ca="1" si="13"/>
        <v>1.8319734904338039</v>
      </c>
      <c r="I70" s="384"/>
      <c r="J70" s="384"/>
      <c r="K70" s="383">
        <f t="shared" ca="1" si="14"/>
        <v>1.83</v>
      </c>
      <c r="L70" s="383"/>
      <c r="M70" s="383"/>
      <c r="N70" s="383">
        <f t="shared" ca="1" si="15"/>
        <v>98.445718903345437</v>
      </c>
      <c r="O70" s="383"/>
      <c r="P70" s="383"/>
      <c r="Q70" s="383">
        <f t="shared" ca="1" si="16"/>
        <v>101.74141655546534</v>
      </c>
      <c r="R70" s="383"/>
      <c r="S70" s="385"/>
      <c r="U70" s="12"/>
      <c r="V70" s="366" t="s">
        <v>71</v>
      </c>
      <c r="W70" s="285"/>
      <c r="X70" s="286"/>
      <c r="Y70" s="286"/>
      <c r="Z70" s="287">
        <f>Z67-(Z68*Z69)</f>
        <v>98.978935581038655</v>
      </c>
      <c r="AA70" s="287"/>
      <c r="AB70" s="288"/>
      <c r="AD70" s="3"/>
      <c r="AE70" s="294" t="s">
        <v>12</v>
      </c>
      <c r="AF70" s="294"/>
      <c r="AG70" s="294"/>
      <c r="AH70" s="312">
        <f>Z65-2</f>
        <v>25</v>
      </c>
      <c r="AI70" s="313"/>
      <c r="AJ70" s="314"/>
      <c r="AK70" s="315"/>
    </row>
    <row r="71" spans="2:37" ht="12.75" customHeight="1" x14ac:dyDescent="0.2">
      <c r="B71" s="25">
        <f t="shared" si="17"/>
        <v>10</v>
      </c>
      <c r="C71" s="21" t="s">
        <v>69</v>
      </c>
      <c r="D71" s="22">
        <f t="shared" si="18"/>
        <v>12</v>
      </c>
      <c r="E71" s="383">
        <f t="shared" ca="1" si="12"/>
        <v>97.990814867241326</v>
      </c>
      <c r="F71" s="383"/>
      <c r="G71" s="383"/>
      <c r="H71" s="384">
        <f t="shared" ca="1" si="13"/>
        <v>1.2034119379539761</v>
      </c>
      <c r="I71" s="384"/>
      <c r="J71" s="384"/>
      <c r="K71" s="383">
        <f t="shared" ca="1" si="14"/>
        <v>1.22</v>
      </c>
      <c r="L71" s="383"/>
      <c r="M71" s="383"/>
      <c r="N71" s="383">
        <f t="shared" ca="1" si="15"/>
        <v>97.12510676496926</v>
      </c>
      <c r="O71" s="383"/>
      <c r="P71" s="383"/>
      <c r="Q71" s="383">
        <f t="shared" ca="1" si="16"/>
        <v>99.365004354688722</v>
      </c>
      <c r="R71" s="383"/>
      <c r="S71" s="385"/>
      <c r="U71" s="13"/>
      <c r="V71" s="361" t="s">
        <v>72</v>
      </c>
      <c r="W71" s="362"/>
      <c r="X71" s="363"/>
      <c r="Y71" s="363"/>
      <c r="Z71" s="323">
        <f>Z67+(Z68*Z69)</f>
        <v>100.13257663947971</v>
      </c>
      <c r="AA71" s="323"/>
      <c r="AB71" s="324"/>
      <c r="AD71" s="2"/>
      <c r="AE71" s="294" t="s">
        <v>73</v>
      </c>
      <c r="AF71" s="294"/>
      <c r="AG71" s="294"/>
      <c r="AH71" s="58">
        <f>TINV(1-AH69, AH70)</f>
        <v>2.0595385527532977</v>
      </c>
      <c r="AI71" s="58"/>
      <c r="AJ71" s="197"/>
      <c r="AK71" s="295"/>
    </row>
    <row r="72" spans="2:37" ht="12.75" customHeight="1" x14ac:dyDescent="0.2">
      <c r="B72" s="25">
        <f t="shared" si="17"/>
        <v>13</v>
      </c>
      <c r="C72" s="21" t="s">
        <v>69</v>
      </c>
      <c r="D72" s="22">
        <f t="shared" si="18"/>
        <v>15</v>
      </c>
      <c r="E72" s="383">
        <f t="shared" ca="1" si="12"/>
        <v>99.620189425197211</v>
      </c>
      <c r="F72" s="383"/>
      <c r="G72" s="383"/>
      <c r="H72" s="384">
        <f t="shared" ca="1" si="13"/>
        <v>0.99920995969726412</v>
      </c>
      <c r="I72" s="384"/>
      <c r="J72" s="384"/>
      <c r="K72" s="383">
        <f t="shared" ca="1" si="14"/>
        <v>1</v>
      </c>
      <c r="L72" s="383"/>
      <c r="M72" s="383"/>
      <c r="N72" s="383">
        <f t="shared" ca="1" si="15"/>
        <v>98.487892097859728</v>
      </c>
      <c r="O72" s="383"/>
      <c r="P72" s="383"/>
      <c r="Q72" s="383">
        <f t="shared" ca="1" si="16"/>
        <v>100.3782954159897</v>
      </c>
      <c r="R72" s="383"/>
      <c r="S72" s="385"/>
      <c r="U72" s="345" t="s">
        <v>70</v>
      </c>
      <c r="V72" s="346"/>
      <c r="W72" s="346"/>
      <c r="X72" s="346"/>
      <c r="Y72" s="346"/>
      <c r="Z72" s="350">
        <f>STDEV(AI35:AI61)</f>
        <v>1.4581388784949816</v>
      </c>
      <c r="AA72" s="350"/>
      <c r="AB72" s="351"/>
      <c r="AD72" s="4"/>
      <c r="AE72" s="319" t="s">
        <v>6</v>
      </c>
      <c r="AF72" s="319"/>
      <c r="AG72" s="319"/>
      <c r="AH72" s="320">
        <f ca="1">INDEX(LINEST(OFFSET(W35,0,0,Z65,1),OFFSET(AC35,0,0,Z65,1), TRUE, TRUE), 2, 2)</f>
        <v>1.1722517731573852E-2</v>
      </c>
      <c r="AI72" s="320"/>
      <c r="AJ72" s="321"/>
      <c r="AK72" s="322"/>
    </row>
    <row r="73" spans="2:37" ht="12.75" customHeight="1" x14ac:dyDescent="0.2">
      <c r="B73" s="25">
        <f>B72+$E$64</f>
        <v>16</v>
      </c>
      <c r="C73" s="21" t="s">
        <v>69</v>
      </c>
      <c r="D73" s="22">
        <f>D72+$E$64</f>
        <v>18</v>
      </c>
      <c r="E73" s="383">
        <f t="shared" ca="1" si="12"/>
        <v>99.087140746052754</v>
      </c>
      <c r="F73" s="383"/>
      <c r="G73" s="383"/>
      <c r="H73" s="384">
        <f t="shared" ca="1" si="13"/>
        <v>2.0020933052495242</v>
      </c>
      <c r="I73" s="384"/>
      <c r="J73" s="384"/>
      <c r="K73" s="383">
        <f t="shared" ca="1" si="14"/>
        <v>2.02</v>
      </c>
      <c r="L73" s="383"/>
      <c r="M73" s="383"/>
      <c r="N73" s="383">
        <f t="shared" ca="1" si="15"/>
        <v>96.784096461263175</v>
      </c>
      <c r="O73" s="383"/>
      <c r="P73" s="383"/>
      <c r="Q73" s="383">
        <f t="shared" ca="1" si="16"/>
        <v>100.41292668172812</v>
      </c>
      <c r="R73" s="383"/>
      <c r="S73" s="385"/>
      <c r="U73" s="10"/>
      <c r="V73" s="301" t="s">
        <v>28</v>
      </c>
      <c r="W73" s="302"/>
      <c r="X73" s="302"/>
      <c r="Y73" s="302"/>
      <c r="Z73" s="303">
        <f>Z66*(Z72^2)</f>
        <v>55.280393713443672</v>
      </c>
      <c r="AA73" s="304"/>
      <c r="AB73" s="305"/>
      <c r="AD73" s="4"/>
      <c r="AE73" s="331" t="s">
        <v>71</v>
      </c>
      <c r="AF73" s="319"/>
      <c r="AG73" s="319"/>
      <c r="AH73" s="320">
        <f ca="1">AH68-(AH71*AH72)</f>
        <v>-8.896003701604191E-3</v>
      </c>
      <c r="AI73" s="320"/>
      <c r="AJ73" s="321"/>
      <c r="AK73" s="322"/>
    </row>
    <row r="74" spans="2:37" ht="12.75" customHeight="1" x14ac:dyDescent="0.2">
      <c r="B74" s="25">
        <f t="shared" si="17"/>
        <v>19</v>
      </c>
      <c r="C74" s="21" t="s">
        <v>69</v>
      </c>
      <c r="D74" s="22">
        <f t="shared" si="18"/>
        <v>21</v>
      </c>
      <c r="E74" s="383">
        <f t="shared" ca="1" si="12"/>
        <v>100.69304020690838</v>
      </c>
      <c r="F74" s="383"/>
      <c r="G74" s="383"/>
      <c r="H74" s="384">
        <f t="shared" ca="1" si="13"/>
        <v>1.260394453898273</v>
      </c>
      <c r="I74" s="384"/>
      <c r="J74" s="384"/>
      <c r="K74" s="383">
        <f t="shared" ca="1" si="14"/>
        <v>1.25</v>
      </c>
      <c r="L74" s="383"/>
      <c r="M74" s="383"/>
      <c r="N74" s="383">
        <f t="shared" ca="1" si="15"/>
        <v>99.255999013743889</v>
      </c>
      <c r="O74" s="383"/>
      <c r="P74" s="383"/>
      <c r="Q74" s="383">
        <f t="shared" ca="1" si="16"/>
        <v>101.61100662640703</v>
      </c>
      <c r="R74" s="383"/>
      <c r="S74" s="385"/>
      <c r="U74" s="10"/>
      <c r="V74" s="289" t="s">
        <v>9</v>
      </c>
      <c r="W74" s="290"/>
      <c r="X74" s="290"/>
      <c r="Y74" s="290"/>
      <c r="Z74" s="291">
        <f>_xlfn.CHISQ.INV(Z64+(1-Z64)/2,Z66)</f>
        <v>41.923170096353907</v>
      </c>
      <c r="AA74" s="292"/>
      <c r="AB74" s="293"/>
      <c r="AD74" s="16"/>
      <c r="AE74" s="326" t="s">
        <v>72</v>
      </c>
      <c r="AF74" s="327"/>
      <c r="AG74" s="327"/>
      <c r="AH74" s="328">
        <f ca="1">AH68+(AH71*AH72)</f>
        <v>3.9389950705416774E-2</v>
      </c>
      <c r="AI74" s="328"/>
      <c r="AJ74" s="329"/>
      <c r="AK74" s="330"/>
    </row>
    <row r="75" spans="2:37" ht="12.75" customHeight="1" thickBot="1" x14ac:dyDescent="0.25">
      <c r="B75" s="25">
        <f t="shared" si="17"/>
        <v>22</v>
      </c>
      <c r="C75" s="21" t="s">
        <v>69</v>
      </c>
      <c r="D75" s="22">
        <f t="shared" si="18"/>
        <v>24</v>
      </c>
      <c r="E75" s="383">
        <f t="shared" ca="1" si="12"/>
        <v>99.290808756377885</v>
      </c>
      <c r="F75" s="383"/>
      <c r="G75" s="383"/>
      <c r="H75" s="384">
        <f t="shared" ca="1" si="13"/>
        <v>1.2955081122591752</v>
      </c>
      <c r="I75" s="384"/>
      <c r="J75" s="384"/>
      <c r="K75" s="383">
        <f t="shared" ca="1" si="14"/>
        <v>1.3</v>
      </c>
      <c r="L75" s="383"/>
      <c r="M75" s="383"/>
      <c r="N75" s="383">
        <f t="shared" ca="1" si="15"/>
        <v>97.885744661203105</v>
      </c>
      <c r="O75" s="383"/>
      <c r="P75" s="383"/>
      <c r="Q75" s="383">
        <f t="shared" ca="1" si="16"/>
        <v>100.43796135597265</v>
      </c>
      <c r="R75" s="383"/>
      <c r="S75" s="385"/>
      <c r="U75" s="10"/>
      <c r="V75" s="289" t="s">
        <v>8</v>
      </c>
      <c r="W75" s="290"/>
      <c r="X75" s="290"/>
      <c r="Y75" s="290"/>
      <c r="Z75" s="291">
        <f>_xlfn.CHISQ.INV.RT(Z64+(1-Z64)/2,Z66)</f>
        <v>13.843904982007606</v>
      </c>
      <c r="AA75" s="292"/>
      <c r="AB75" s="293"/>
      <c r="AD75" s="372" t="s">
        <v>77</v>
      </c>
      <c r="AE75" s="373"/>
      <c r="AF75" s="373"/>
      <c r="AG75" s="374"/>
      <c r="AH75" s="375">
        <f>SUMSQ(Z35:AB61)</f>
        <v>1.9984740888616698E-2</v>
      </c>
      <c r="AI75" s="376"/>
      <c r="AJ75" s="376"/>
      <c r="AK75" s="377"/>
    </row>
    <row r="76" spans="2:37" ht="12.75" customHeight="1" x14ac:dyDescent="0.15">
      <c r="B76" s="17">
        <f t="shared" si="17"/>
        <v>25</v>
      </c>
      <c r="C76" s="18" t="s">
        <v>7</v>
      </c>
      <c r="D76" s="23">
        <f t="shared" si="18"/>
        <v>27</v>
      </c>
      <c r="E76" s="390">
        <f t="shared" ref="E76" ca="1" si="19">IF($B$61&lt;D76,"範囲外",AVERAGE(OFFSET($AI$35,B76-1,0,$E$64,1)))</f>
        <v>100.60197086004122</v>
      </c>
      <c r="F76" s="390"/>
      <c r="G76" s="390"/>
      <c r="H76" s="391">
        <f t="shared" ref="H76" ca="1" si="20">IF($B$61&lt;D76,"範囲外",STDEV(OFFSET($AI$35,B76-1,0,$E$64,1)))</f>
        <v>1.1621042419178984</v>
      </c>
      <c r="I76" s="391"/>
      <c r="J76" s="391"/>
      <c r="K76" s="390">
        <f t="shared" ref="K76" ca="1" si="21">IF($B$61&lt;D76,"範囲外",ROUNDDOWN(H76/E76*100,2))</f>
        <v>1.1499999999999999</v>
      </c>
      <c r="L76" s="390"/>
      <c r="M76" s="390"/>
      <c r="N76" s="390">
        <f t="shared" ref="N76" ca="1" si="22">IF($B$61&lt;D76,"範囲外",MIN(OFFSET($AI$35,B76-1,0,$E$64,1)))</f>
        <v>99.683154154512906</v>
      </c>
      <c r="O76" s="390"/>
      <c r="P76" s="390"/>
      <c r="Q76" s="390">
        <f t="shared" ref="Q76" ca="1" si="23">IF($B$61&lt;D76,"範囲外",MAX(OFFSET($AI$35,B76-1,0,$E$64,1)))</f>
        <v>101.90832558968832</v>
      </c>
      <c r="R76" s="390"/>
      <c r="S76" s="392"/>
      <c r="U76" s="10"/>
      <c r="V76" s="325" t="s">
        <v>74</v>
      </c>
      <c r="W76" s="290"/>
      <c r="X76" s="290"/>
      <c r="Y76" s="290"/>
      <c r="Z76" s="291">
        <f>SQRT($Z$73/Z74)</f>
        <v>1.1483083058681858</v>
      </c>
      <c r="AA76" s="292"/>
      <c r="AB76" s="293"/>
    </row>
    <row r="77" spans="2:37" ht="12.75" customHeight="1" thickBot="1" x14ac:dyDescent="0.2">
      <c r="B77" s="388" t="s">
        <v>66</v>
      </c>
      <c r="C77" s="389"/>
      <c r="D77" s="389"/>
      <c r="E77" s="386">
        <f>AVERAGE(AI35:AI61)</f>
        <v>99.555756110259182</v>
      </c>
      <c r="F77" s="386"/>
      <c r="G77" s="386"/>
      <c r="H77" s="386">
        <f>STDEV(AI35:AI61)</f>
        <v>1.4581388784949816</v>
      </c>
      <c r="I77" s="386"/>
      <c r="J77" s="386"/>
      <c r="K77" s="386">
        <f>H77/E77*100</f>
        <v>1.4646454765308352</v>
      </c>
      <c r="L77" s="386"/>
      <c r="M77" s="386"/>
      <c r="N77" s="386">
        <f>MIN(AI35:AI61)</f>
        <v>96.784096461263175</v>
      </c>
      <c r="O77" s="386"/>
      <c r="P77" s="386"/>
      <c r="Q77" s="386">
        <f>MAX(AI35:AI61)</f>
        <v>101.90832558968832</v>
      </c>
      <c r="R77" s="386"/>
      <c r="S77" s="387"/>
      <c r="U77" s="11"/>
      <c r="V77" s="15" t="s">
        <v>72</v>
      </c>
      <c r="W77" s="14"/>
      <c r="X77" s="14"/>
      <c r="Y77" s="14"/>
      <c r="Z77" s="316">
        <f>SQRT($Z$73/Z75)</f>
        <v>1.9982796185634355</v>
      </c>
      <c r="AA77" s="317"/>
      <c r="AB77" s="318"/>
    </row>
  </sheetData>
  <sheetProtection algorithmName="SHA-512" hashValue="EszjgFU4Lg3ZPlEhtvsFlDOZGhymcm11KVbXVwbuzpEI6iQBlnZg8quD9Verb4XgjvNmkbh6+HTRUaNLPykx4Q==" saltValue="VbHilEqNULWKpyf/XNIsGQ==" spinCount="100000" sheet="1" formatCells="0" formatColumns="0" formatRows="0"/>
  <mergeCells count="618">
    <mergeCell ref="AC58:AE58"/>
    <mergeCell ref="AF58:AH58"/>
    <mergeCell ref="AI58:AK58"/>
    <mergeCell ref="D58:H58"/>
    <mergeCell ref="I58:K58"/>
    <mergeCell ref="L58:N58"/>
    <mergeCell ref="O58:P58"/>
    <mergeCell ref="Q58:R58"/>
    <mergeCell ref="S58:T58"/>
    <mergeCell ref="U58:V58"/>
    <mergeCell ref="W58:Y58"/>
    <mergeCell ref="Z58:AB58"/>
    <mergeCell ref="AI56:AK56"/>
    <mergeCell ref="B57:C57"/>
    <mergeCell ref="D57:H57"/>
    <mergeCell ref="I57:K57"/>
    <mergeCell ref="L57:N57"/>
    <mergeCell ref="O57:P57"/>
    <mergeCell ref="Q57:R57"/>
    <mergeCell ref="S57:T57"/>
    <mergeCell ref="U57:V57"/>
    <mergeCell ref="W57:Y57"/>
    <mergeCell ref="Z57:AB57"/>
    <mergeCell ref="AC57:AE57"/>
    <mergeCell ref="AF57:AH57"/>
    <mergeCell ref="AI57:AK57"/>
    <mergeCell ref="L56:N56"/>
    <mergeCell ref="O56:P56"/>
    <mergeCell ref="Q56:R56"/>
    <mergeCell ref="S56:T56"/>
    <mergeCell ref="U56:V56"/>
    <mergeCell ref="W56:Y56"/>
    <mergeCell ref="Z56:AB56"/>
    <mergeCell ref="AC56:AE56"/>
    <mergeCell ref="AF56:AH56"/>
    <mergeCell ref="E77:G77"/>
    <mergeCell ref="H77:J77"/>
    <mergeCell ref="K77:M77"/>
    <mergeCell ref="N77:P77"/>
    <mergeCell ref="Q77:S77"/>
    <mergeCell ref="B77:D77"/>
    <mergeCell ref="E75:G75"/>
    <mergeCell ref="H75:J75"/>
    <mergeCell ref="K75:M75"/>
    <mergeCell ref="N75:P75"/>
    <mergeCell ref="Q75:S75"/>
    <mergeCell ref="E76:G76"/>
    <mergeCell ref="H76:J76"/>
    <mergeCell ref="K76:M76"/>
    <mergeCell ref="N76:P76"/>
    <mergeCell ref="Q76:S76"/>
    <mergeCell ref="E73:G73"/>
    <mergeCell ref="H73:J73"/>
    <mergeCell ref="K73:M73"/>
    <mergeCell ref="N73:P73"/>
    <mergeCell ref="Q73:S73"/>
    <mergeCell ref="E74:G74"/>
    <mergeCell ref="H74:J74"/>
    <mergeCell ref="K74:M74"/>
    <mergeCell ref="N74:P74"/>
    <mergeCell ref="Q74:S74"/>
    <mergeCell ref="E71:G71"/>
    <mergeCell ref="H71:J71"/>
    <mergeCell ref="K71:M71"/>
    <mergeCell ref="N71:P71"/>
    <mergeCell ref="Q71:S71"/>
    <mergeCell ref="E72:G72"/>
    <mergeCell ref="H72:J72"/>
    <mergeCell ref="K72:M72"/>
    <mergeCell ref="N72:P72"/>
    <mergeCell ref="Q72:S72"/>
    <mergeCell ref="E69:G69"/>
    <mergeCell ref="H69:J69"/>
    <mergeCell ref="K69:M69"/>
    <mergeCell ref="N69:P69"/>
    <mergeCell ref="Q69:S69"/>
    <mergeCell ref="E70:G70"/>
    <mergeCell ref="H70:J70"/>
    <mergeCell ref="K70:M70"/>
    <mergeCell ref="N70:P70"/>
    <mergeCell ref="Q70:S70"/>
    <mergeCell ref="E66:G67"/>
    <mergeCell ref="H66:J67"/>
    <mergeCell ref="K66:M67"/>
    <mergeCell ref="N66:P67"/>
    <mergeCell ref="Q66:S67"/>
    <mergeCell ref="E68:G68"/>
    <mergeCell ref="H68:J68"/>
    <mergeCell ref="K68:M68"/>
    <mergeCell ref="N68:P68"/>
    <mergeCell ref="Q68:S68"/>
    <mergeCell ref="B66:D67"/>
    <mergeCell ref="B64:D64"/>
    <mergeCell ref="AD75:AG75"/>
    <mergeCell ref="AH75:AK75"/>
    <mergeCell ref="AC54:AE54"/>
    <mergeCell ref="AF54:AH54"/>
    <mergeCell ref="AI54:AK54"/>
    <mergeCell ref="B55:C55"/>
    <mergeCell ref="D55:H55"/>
    <mergeCell ref="I55:K55"/>
    <mergeCell ref="L55:N55"/>
    <mergeCell ref="O55:P55"/>
    <mergeCell ref="Q55:R55"/>
    <mergeCell ref="S55:T55"/>
    <mergeCell ref="U55:V55"/>
    <mergeCell ref="W55:Y55"/>
    <mergeCell ref="Z55:AB55"/>
    <mergeCell ref="AC55:AE55"/>
    <mergeCell ref="AF55:AH55"/>
    <mergeCell ref="AI55:AK55"/>
    <mergeCell ref="D54:H54"/>
    <mergeCell ref="I54:K54"/>
    <mergeCell ref="L54:N54"/>
    <mergeCell ref="O54:P54"/>
    <mergeCell ref="Q54:R54"/>
    <mergeCell ref="S54:T54"/>
    <mergeCell ref="U54:V54"/>
    <mergeCell ref="W54:Y54"/>
    <mergeCell ref="Z54:AB54"/>
    <mergeCell ref="AC52:AE52"/>
    <mergeCell ref="AF52:AH52"/>
    <mergeCell ref="AI52:AK52"/>
    <mergeCell ref="B53:C53"/>
    <mergeCell ref="D53:H53"/>
    <mergeCell ref="I53:K53"/>
    <mergeCell ref="L53:N53"/>
    <mergeCell ref="O53:P53"/>
    <mergeCell ref="Q53:R53"/>
    <mergeCell ref="S53:T53"/>
    <mergeCell ref="U53:V53"/>
    <mergeCell ref="W53:Y53"/>
    <mergeCell ref="Z53:AB53"/>
    <mergeCell ref="AC53:AE53"/>
    <mergeCell ref="AF53:AH53"/>
    <mergeCell ref="AI53:AK53"/>
    <mergeCell ref="D52:H52"/>
    <mergeCell ref="I52:K52"/>
    <mergeCell ref="L52:N52"/>
    <mergeCell ref="O52:P52"/>
    <mergeCell ref="Q52:R52"/>
    <mergeCell ref="S52:T52"/>
    <mergeCell ref="U52:V52"/>
    <mergeCell ref="W52:Y52"/>
    <mergeCell ref="Z52:AB52"/>
    <mergeCell ref="S50:T50"/>
    <mergeCell ref="U50:V50"/>
    <mergeCell ref="W50:Y50"/>
    <mergeCell ref="Z50:AB50"/>
    <mergeCell ref="AF50:AH50"/>
    <mergeCell ref="AI50:AK50"/>
    <mergeCell ref="B51:C51"/>
    <mergeCell ref="D51:H51"/>
    <mergeCell ref="I51:K51"/>
    <mergeCell ref="L51:N51"/>
    <mergeCell ref="O51:P51"/>
    <mergeCell ref="Q51:R51"/>
    <mergeCell ref="S51:T51"/>
    <mergeCell ref="U51:V51"/>
    <mergeCell ref="W51:Y51"/>
    <mergeCell ref="Z51:AB51"/>
    <mergeCell ref="AC51:AE51"/>
    <mergeCell ref="AF51:AH51"/>
    <mergeCell ref="AI51:AK51"/>
    <mergeCell ref="Z38:AB38"/>
    <mergeCell ref="Z39:AB39"/>
    <mergeCell ref="Z40:AB40"/>
    <mergeCell ref="Z41:AB41"/>
    <mergeCell ref="Z42:AB42"/>
    <mergeCell ref="Z43:AB43"/>
    <mergeCell ref="Z44:AB44"/>
    <mergeCell ref="Z45:AB45"/>
    <mergeCell ref="AC50:AE50"/>
    <mergeCell ref="AC45:AE45"/>
    <mergeCell ref="U67:Y67"/>
    <mergeCell ref="U72:Y72"/>
    <mergeCell ref="Z67:AB67"/>
    <mergeCell ref="Z72:AB72"/>
    <mergeCell ref="U65:Y65"/>
    <mergeCell ref="U66:Y66"/>
    <mergeCell ref="U64:Y64"/>
    <mergeCell ref="V71:Y71"/>
    <mergeCell ref="Q61:R61"/>
    <mergeCell ref="V70:Y70"/>
    <mergeCell ref="Z70:AB70"/>
    <mergeCell ref="Z64:AB64"/>
    <mergeCell ref="Z61:AB61"/>
    <mergeCell ref="B10:C11"/>
    <mergeCell ref="B12:C12"/>
    <mergeCell ref="B13:C13"/>
    <mergeCell ref="B14:C14"/>
    <mergeCell ref="B15:C15"/>
    <mergeCell ref="B16:C16"/>
    <mergeCell ref="B17:C17"/>
    <mergeCell ref="O60:P60"/>
    <mergeCell ref="O61:P61"/>
    <mergeCell ref="D61:H61"/>
    <mergeCell ref="B59:C59"/>
    <mergeCell ref="B60:C60"/>
    <mergeCell ref="B61:C61"/>
    <mergeCell ref="B52:C52"/>
    <mergeCell ref="B54:C54"/>
    <mergeCell ref="B56:C56"/>
    <mergeCell ref="B58:C58"/>
    <mergeCell ref="D60:H60"/>
    <mergeCell ref="M17:O17"/>
    <mergeCell ref="I31:N32"/>
    <mergeCell ref="D39:H39"/>
    <mergeCell ref="D16:G16"/>
    <mergeCell ref="H16:J16"/>
    <mergeCell ref="M16:O16"/>
    <mergeCell ref="Q39:R39"/>
    <mergeCell ref="Q40:R40"/>
    <mergeCell ref="D21:G21"/>
    <mergeCell ref="D22:G22"/>
    <mergeCell ref="B50:C50"/>
    <mergeCell ref="D50:H50"/>
    <mergeCell ref="I50:K50"/>
    <mergeCell ref="L50:N50"/>
    <mergeCell ref="O50:P50"/>
    <mergeCell ref="Q50:R50"/>
    <mergeCell ref="B44:C44"/>
    <mergeCell ref="B45:C45"/>
    <mergeCell ref="B46:C46"/>
    <mergeCell ref="B47:C47"/>
    <mergeCell ref="B48:C48"/>
    <mergeCell ref="B49:C49"/>
    <mergeCell ref="O36:P36"/>
    <mergeCell ref="O40:P40"/>
    <mergeCell ref="D42:H42"/>
    <mergeCell ref="D41:H41"/>
    <mergeCell ref="D44:H44"/>
    <mergeCell ref="D38:H38"/>
    <mergeCell ref="I33:K34"/>
    <mergeCell ref="L33:N34"/>
    <mergeCell ref="Z77:AB77"/>
    <mergeCell ref="AE72:AG72"/>
    <mergeCell ref="AH72:AK72"/>
    <mergeCell ref="Z71:AB71"/>
    <mergeCell ref="V76:Y76"/>
    <mergeCell ref="Z76:AB76"/>
    <mergeCell ref="AH73:AK73"/>
    <mergeCell ref="AE74:AG74"/>
    <mergeCell ref="AH74:AK74"/>
    <mergeCell ref="AE73:AG73"/>
    <mergeCell ref="V74:Y74"/>
    <mergeCell ref="Z74:AB74"/>
    <mergeCell ref="AE69:AG69"/>
    <mergeCell ref="AH69:AK69"/>
    <mergeCell ref="V69:Y69"/>
    <mergeCell ref="Z69:AB69"/>
    <mergeCell ref="V75:Y75"/>
    <mergeCell ref="Z75:AB75"/>
    <mergeCell ref="AE71:AG71"/>
    <mergeCell ref="AH71:AK71"/>
    <mergeCell ref="V68:Y68"/>
    <mergeCell ref="Z68:AB68"/>
    <mergeCell ref="V73:Y73"/>
    <mergeCell ref="Z73:AB73"/>
    <mergeCell ref="AD68:AG68"/>
    <mergeCell ref="AH68:AK68"/>
    <mergeCell ref="AE70:AG70"/>
    <mergeCell ref="AH70:AK70"/>
    <mergeCell ref="AI61:AK61"/>
    <mergeCell ref="Z65:AB65"/>
    <mergeCell ref="Z66:AB66"/>
    <mergeCell ref="AD66:AG66"/>
    <mergeCell ref="AH66:AK66"/>
    <mergeCell ref="I61:K61"/>
    <mergeCell ref="L61:N61"/>
    <mergeCell ref="W61:Y61"/>
    <mergeCell ref="AF61:AH61"/>
    <mergeCell ref="AD64:AG64"/>
    <mergeCell ref="AD65:AG65"/>
    <mergeCell ref="AD67:AG67"/>
    <mergeCell ref="AH67:AK67"/>
    <mergeCell ref="AI59:AK59"/>
    <mergeCell ref="I60:K60"/>
    <mergeCell ref="L60:N60"/>
    <mergeCell ref="W60:Y60"/>
    <mergeCell ref="AF60:AH60"/>
    <mergeCell ref="AI60:AK60"/>
    <mergeCell ref="I59:K59"/>
    <mergeCell ref="L59:N59"/>
    <mergeCell ref="W59:Y59"/>
    <mergeCell ref="AF59:AH59"/>
    <mergeCell ref="O59:P59"/>
    <mergeCell ref="Q59:R59"/>
    <mergeCell ref="Q60:R60"/>
    <mergeCell ref="Z59:AB59"/>
    <mergeCell ref="Z60:AB60"/>
    <mergeCell ref="S61:T61"/>
    <mergeCell ref="U61:V61"/>
    <mergeCell ref="AC61:AE61"/>
    <mergeCell ref="AH64:AK64"/>
    <mergeCell ref="AH65:AK65"/>
    <mergeCell ref="S60:T60"/>
    <mergeCell ref="U60:V60"/>
    <mergeCell ref="AI48:AK48"/>
    <mergeCell ref="I49:K49"/>
    <mergeCell ref="L49:N49"/>
    <mergeCell ref="W49:Y49"/>
    <mergeCell ref="AF49:AH49"/>
    <mergeCell ref="AI49:AK49"/>
    <mergeCell ref="I48:K48"/>
    <mergeCell ref="L48:N48"/>
    <mergeCell ref="W48:Y48"/>
    <mergeCell ref="AF48:AH48"/>
    <mergeCell ref="O48:P48"/>
    <mergeCell ref="Q48:R48"/>
    <mergeCell ref="Z48:AB48"/>
    <mergeCell ref="Z49:AB49"/>
    <mergeCell ref="AI45:AK45"/>
    <mergeCell ref="I44:K44"/>
    <mergeCell ref="L44:N44"/>
    <mergeCell ref="W44:Y44"/>
    <mergeCell ref="AF44:AH44"/>
    <mergeCell ref="O44:P44"/>
    <mergeCell ref="Q44:R44"/>
    <mergeCell ref="AI46:AK46"/>
    <mergeCell ref="I47:K47"/>
    <mergeCell ref="L47:N47"/>
    <mergeCell ref="W47:Y47"/>
    <mergeCell ref="AF47:AH47"/>
    <mergeCell ref="AI47:AK47"/>
    <mergeCell ref="I46:K46"/>
    <mergeCell ref="L46:N46"/>
    <mergeCell ref="W46:Y46"/>
    <mergeCell ref="AF46:AH46"/>
    <mergeCell ref="O46:P46"/>
    <mergeCell ref="Q46:R46"/>
    <mergeCell ref="Z46:AB46"/>
    <mergeCell ref="Z47:AB47"/>
    <mergeCell ref="AI44:AK44"/>
    <mergeCell ref="W45:Y45"/>
    <mergeCell ref="AF45:AH45"/>
    <mergeCell ref="AI42:AK42"/>
    <mergeCell ref="I43:K43"/>
    <mergeCell ref="L43:N43"/>
    <mergeCell ref="W43:Y43"/>
    <mergeCell ref="AF43:AH43"/>
    <mergeCell ref="AI43:AK43"/>
    <mergeCell ref="I42:K42"/>
    <mergeCell ref="L42:N42"/>
    <mergeCell ref="W42:Y42"/>
    <mergeCell ref="AF42:AH42"/>
    <mergeCell ref="O42:P42"/>
    <mergeCell ref="S42:T42"/>
    <mergeCell ref="U42:V42"/>
    <mergeCell ref="AC42:AE42"/>
    <mergeCell ref="AF35:AH35"/>
    <mergeCell ref="AI35:AK35"/>
    <mergeCell ref="I36:K36"/>
    <mergeCell ref="L36:N36"/>
    <mergeCell ref="W36:Y36"/>
    <mergeCell ref="AF36:AH36"/>
    <mergeCell ref="AI36:AK36"/>
    <mergeCell ref="AI38:AK38"/>
    <mergeCell ref="I39:K39"/>
    <mergeCell ref="L39:N39"/>
    <mergeCell ref="W39:Y39"/>
    <mergeCell ref="AF39:AH39"/>
    <mergeCell ref="AI39:AK39"/>
    <mergeCell ref="I38:K38"/>
    <mergeCell ref="L38:N38"/>
    <mergeCell ref="W38:Y38"/>
    <mergeCell ref="AF38:AH38"/>
    <mergeCell ref="O38:P38"/>
    <mergeCell ref="O39:P39"/>
    <mergeCell ref="S39:T39"/>
    <mergeCell ref="U39:V39"/>
    <mergeCell ref="AC39:AE39"/>
    <mergeCell ref="AC38:AE38"/>
    <mergeCell ref="Z36:AB36"/>
    <mergeCell ref="AI40:AK40"/>
    <mergeCell ref="I41:K41"/>
    <mergeCell ref="L41:N41"/>
    <mergeCell ref="AI31:AK34"/>
    <mergeCell ref="O33:P34"/>
    <mergeCell ref="Q33:R34"/>
    <mergeCell ref="O31:R32"/>
    <mergeCell ref="S48:T48"/>
    <mergeCell ref="U48:V48"/>
    <mergeCell ref="AC48:AE48"/>
    <mergeCell ref="S47:T47"/>
    <mergeCell ref="U47:V47"/>
    <mergeCell ref="AC47:AE47"/>
    <mergeCell ref="S46:T46"/>
    <mergeCell ref="U46:V46"/>
    <mergeCell ref="AC46:AE46"/>
    <mergeCell ref="W37:Y37"/>
    <mergeCell ref="AF37:AH37"/>
    <mergeCell ref="AI37:AK37"/>
    <mergeCell ref="W41:Y41"/>
    <mergeCell ref="AF41:AH41"/>
    <mergeCell ref="AI41:AK41"/>
    <mergeCell ref="W40:Y40"/>
    <mergeCell ref="AF40:AH40"/>
    <mergeCell ref="AC60:AE60"/>
    <mergeCell ref="O35:P35"/>
    <mergeCell ref="O37:P37"/>
    <mergeCell ref="O41:P41"/>
    <mergeCell ref="O43:P43"/>
    <mergeCell ref="D59:H59"/>
    <mergeCell ref="S59:T59"/>
    <mergeCell ref="U59:V59"/>
    <mergeCell ref="AC59:AE59"/>
    <mergeCell ref="O45:P45"/>
    <mergeCell ref="O47:P47"/>
    <mergeCell ref="O49:P49"/>
    <mergeCell ref="Q43:R43"/>
    <mergeCell ref="D49:H49"/>
    <mergeCell ref="S49:T49"/>
    <mergeCell ref="U49:V49"/>
    <mergeCell ref="AC49:AE49"/>
    <mergeCell ref="Q45:R45"/>
    <mergeCell ref="Q47:R47"/>
    <mergeCell ref="Q49:R49"/>
    <mergeCell ref="D48:H48"/>
    <mergeCell ref="D45:H45"/>
    <mergeCell ref="S45:T45"/>
    <mergeCell ref="U45:V45"/>
    <mergeCell ref="S44:T44"/>
    <mergeCell ref="U44:V44"/>
    <mergeCell ref="AC44:AE44"/>
    <mergeCell ref="D43:H43"/>
    <mergeCell ref="S43:T43"/>
    <mergeCell ref="U43:V43"/>
    <mergeCell ref="AC43:AE43"/>
    <mergeCell ref="I45:K45"/>
    <mergeCell ref="L45:N45"/>
    <mergeCell ref="S41:T41"/>
    <mergeCell ref="U41:V41"/>
    <mergeCell ref="AC41:AE41"/>
    <mergeCell ref="D40:H40"/>
    <mergeCell ref="I40:K40"/>
    <mergeCell ref="L40:N40"/>
    <mergeCell ref="Q41:R41"/>
    <mergeCell ref="Q42:R42"/>
    <mergeCell ref="S40:T40"/>
    <mergeCell ref="U40:V40"/>
    <mergeCell ref="AC40:AE40"/>
    <mergeCell ref="I35:K35"/>
    <mergeCell ref="L35:N35"/>
    <mergeCell ref="W35:Y35"/>
    <mergeCell ref="I37:K37"/>
    <mergeCell ref="L37:N37"/>
    <mergeCell ref="S38:T38"/>
    <mergeCell ref="U38:V38"/>
    <mergeCell ref="Q35:R35"/>
    <mergeCell ref="Q36:R36"/>
    <mergeCell ref="Q37:R37"/>
    <mergeCell ref="Q38:R38"/>
    <mergeCell ref="S37:T37"/>
    <mergeCell ref="U37:V37"/>
    <mergeCell ref="AC37:AE37"/>
    <mergeCell ref="M14:O14"/>
    <mergeCell ref="U35:V35"/>
    <mergeCell ref="AC35:AE35"/>
    <mergeCell ref="D36:H36"/>
    <mergeCell ref="D17:G17"/>
    <mergeCell ref="H17:J17"/>
    <mergeCell ref="U33:V34"/>
    <mergeCell ref="S33:T34"/>
    <mergeCell ref="S31:V32"/>
    <mergeCell ref="K14:L14"/>
    <mergeCell ref="K15:L15"/>
    <mergeCell ref="K16:L16"/>
    <mergeCell ref="K17:L17"/>
    <mergeCell ref="S36:T36"/>
    <mergeCell ref="U36:V36"/>
    <mergeCell ref="AC36:AE36"/>
    <mergeCell ref="Z35:AB35"/>
    <mergeCell ref="Z37:AB37"/>
    <mergeCell ref="Y27:AA27"/>
    <mergeCell ref="AB27:AD27"/>
    <mergeCell ref="AE27:AH27"/>
    <mergeCell ref="AB24:AD24"/>
    <mergeCell ref="AE24:AH24"/>
    <mergeCell ref="E64:F64"/>
    <mergeCell ref="AC31:AH32"/>
    <mergeCell ref="AC33:AE34"/>
    <mergeCell ref="AF33:AH34"/>
    <mergeCell ref="D56:H56"/>
    <mergeCell ref="I56:K56"/>
    <mergeCell ref="M13:O13"/>
    <mergeCell ref="D35:H35"/>
    <mergeCell ref="D12:G12"/>
    <mergeCell ref="H12:J12"/>
    <mergeCell ref="S35:T35"/>
    <mergeCell ref="D15:G15"/>
    <mergeCell ref="H15:J15"/>
    <mergeCell ref="K12:L12"/>
    <mergeCell ref="K13:L13"/>
    <mergeCell ref="Q28:T28"/>
    <mergeCell ref="M25:N25"/>
    <mergeCell ref="O25:P25"/>
    <mergeCell ref="K25:L25"/>
    <mergeCell ref="K23:L23"/>
    <mergeCell ref="M15:O15"/>
    <mergeCell ref="D37:H37"/>
    <mergeCell ref="D14:G14"/>
    <mergeCell ref="H14:J14"/>
    <mergeCell ref="Q25:T25"/>
    <mergeCell ref="U25:X25"/>
    <mergeCell ref="Z33:AB34"/>
    <mergeCell ref="W31:AB32"/>
    <mergeCell ref="W33:Y34"/>
    <mergeCell ref="Y11:AA11"/>
    <mergeCell ref="Q11:U11"/>
    <mergeCell ref="V11:X11"/>
    <mergeCell ref="Q10:U10"/>
    <mergeCell ref="V10:X10"/>
    <mergeCell ref="Y10:AA10"/>
    <mergeCell ref="Q26:T26"/>
    <mergeCell ref="U26:X26"/>
    <mergeCell ref="Y26:AA26"/>
    <mergeCell ref="Y23:AA23"/>
    <mergeCell ref="AB23:AD23"/>
    <mergeCell ref="AB10:AD10"/>
    <mergeCell ref="AB11:AD12"/>
    <mergeCell ref="Y12:AA12"/>
    <mergeCell ref="Q12:U12"/>
    <mergeCell ref="V12:X12"/>
    <mergeCell ref="Y20:AA22"/>
    <mergeCell ref="H10:J11"/>
    <mergeCell ref="M12:O12"/>
    <mergeCell ref="K10:L11"/>
    <mergeCell ref="M10:O10"/>
    <mergeCell ref="M11:O11"/>
    <mergeCell ref="D13:G13"/>
    <mergeCell ref="H13:J13"/>
    <mergeCell ref="O26:P26"/>
    <mergeCell ref="K26:L26"/>
    <mergeCell ref="D25:G25"/>
    <mergeCell ref="H25:J25"/>
    <mergeCell ref="D10:G10"/>
    <mergeCell ref="D11:G11"/>
    <mergeCell ref="AE23:AH23"/>
    <mergeCell ref="B28:C28"/>
    <mergeCell ref="D28:G28"/>
    <mergeCell ref="H28:J28"/>
    <mergeCell ref="M28:N28"/>
    <mergeCell ref="O28:P28"/>
    <mergeCell ref="K28:L28"/>
    <mergeCell ref="B27:C27"/>
    <mergeCell ref="D27:G27"/>
    <mergeCell ref="H27:J27"/>
    <mergeCell ref="M27:N27"/>
    <mergeCell ref="O27:P27"/>
    <mergeCell ref="K27:L27"/>
    <mergeCell ref="B25:C25"/>
    <mergeCell ref="U28:X28"/>
    <mergeCell ref="Y28:AA28"/>
    <mergeCell ref="AB28:AD28"/>
    <mergeCell ref="AE28:AH28"/>
    <mergeCell ref="AB26:AD26"/>
    <mergeCell ref="AE26:AH26"/>
    <mergeCell ref="Q27:T27"/>
    <mergeCell ref="U27:X27"/>
    <mergeCell ref="M23:N23"/>
    <mergeCell ref="O23:P23"/>
    <mergeCell ref="B20:C22"/>
    <mergeCell ref="Q20:X20"/>
    <mergeCell ref="M20:P20"/>
    <mergeCell ref="M21:N22"/>
    <mergeCell ref="O21:P22"/>
    <mergeCell ref="H21:J22"/>
    <mergeCell ref="K21:L22"/>
    <mergeCell ref="Q23:T23"/>
    <mergeCell ref="U23:X23"/>
    <mergeCell ref="D20:L20"/>
    <mergeCell ref="B26:C26"/>
    <mergeCell ref="D26:G26"/>
    <mergeCell ref="H26:J26"/>
    <mergeCell ref="M26:N26"/>
    <mergeCell ref="B1:AK1"/>
    <mergeCell ref="B2:AK3"/>
    <mergeCell ref="B4:F5"/>
    <mergeCell ref="G4:AK5"/>
    <mergeCell ref="B6:F7"/>
    <mergeCell ref="G6:M7"/>
    <mergeCell ref="N6:R7"/>
    <mergeCell ref="S6:Y7"/>
    <mergeCell ref="Z6:AD7"/>
    <mergeCell ref="AE6:AK7"/>
    <mergeCell ref="Y25:AA25"/>
    <mergeCell ref="AB25:AD25"/>
    <mergeCell ref="AE25:AH25"/>
    <mergeCell ref="AB20:AD22"/>
    <mergeCell ref="AE20:AH22"/>
    <mergeCell ref="Q21:T22"/>
    <mergeCell ref="U21:X22"/>
    <mergeCell ref="B23:C23"/>
    <mergeCell ref="D23:G23"/>
    <mergeCell ref="H23:J23"/>
    <mergeCell ref="B24:C24"/>
    <mergeCell ref="D24:G24"/>
    <mergeCell ref="H24:J24"/>
    <mergeCell ref="M24:N24"/>
    <mergeCell ref="O24:P24"/>
    <mergeCell ref="K24:L24"/>
    <mergeCell ref="Q24:T24"/>
    <mergeCell ref="U24:X24"/>
    <mergeCell ref="Y24:AA24"/>
    <mergeCell ref="D47:H47"/>
    <mergeCell ref="D46:H46"/>
    <mergeCell ref="B36:C36"/>
    <mergeCell ref="B37:C37"/>
    <mergeCell ref="B38:C38"/>
    <mergeCell ref="B39:C39"/>
    <mergeCell ref="B40:C40"/>
    <mergeCell ref="B35:C35"/>
    <mergeCell ref="B31:C34"/>
    <mergeCell ref="B41:C41"/>
    <mergeCell ref="B42:C42"/>
    <mergeCell ref="B43:C43"/>
    <mergeCell ref="D31:H34"/>
  </mergeCells>
  <phoneticPr fontId="2"/>
  <dataValidations count="3">
    <dataValidation type="list" allowBlank="1" showInputMessage="1" showErrorMessage="1" sqref="V11">
      <formula1>"g,mg,μg,ng"</formula1>
    </dataValidation>
    <dataValidation type="list" allowBlank="1" showInputMessage="1" showErrorMessage="1" sqref="V12:X12">
      <formula1>"g/mL,mg/mL,μg/mL,ng/mL,pg/mL"</formula1>
    </dataValidation>
    <dataValidation type="list" allowBlank="1" showInputMessage="1" showErrorMessage="1" sqref="G6">
      <formula1>$AV$5:$AV$12</formula1>
    </dataValidation>
  </dataValidations>
  <pageMargins left="0.64" right="0.1" top="0.36" bottom="0.19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2018-01-02T11:00:50Z</dcterms:created>
  <dcterms:modified xsi:type="dcterms:W3CDTF">2018-01-03T07:56:34Z</dcterms:modified>
</cp:coreProperties>
</file>